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53222"/>
  <mc:AlternateContent xmlns:mc="http://schemas.openxmlformats.org/markup-compatibility/2006">
    <mc:Choice Requires="x15">
      <x15ac:absPath xmlns:x15ac="http://schemas.microsoft.com/office/spreadsheetml/2010/11/ac" url="H:\Eigene Dateien\Geschaeftsbericht\2016\Download Dateien\"/>
    </mc:Choice>
  </mc:AlternateContent>
  <bookViews>
    <workbookView xWindow="0" yWindow="0" windowWidth="25200" windowHeight="10788"/>
  </bookViews>
  <sheets>
    <sheet name="10-Jahres-Übersicht Konzern" sheetId="1" r:id="rId1"/>
  </sheets>
  <externalReferences>
    <externalReference r:id="rId2"/>
  </externalReferences>
  <definedNames>
    <definedName name="_xlnm.Print_Area" localSheetId="0">'10-Jahres-Übersicht Konzern'!$A$1:$L$106</definedName>
    <definedName name="_xlnm.Print_Titles" localSheetId="0">'10-Jahres-Übersicht Konzern'!$A:$B</definedName>
  </definedNames>
  <calcPr calcId="152511" fullCalcOnLoad="1"/>
</workbook>
</file>

<file path=xl/calcChain.xml><?xml version="1.0" encoding="utf-8"?>
<calcChain xmlns="http://schemas.openxmlformats.org/spreadsheetml/2006/main">
  <c r="C99" i="1" l="1"/>
  <c r="D94" i="1"/>
  <c r="D99" i="1"/>
  <c r="C50" i="1"/>
  <c r="C52" i="1" s="1"/>
  <c r="C95" i="1"/>
  <c r="C65" i="1"/>
  <c r="C67" i="1" s="1"/>
  <c r="C76" i="1"/>
  <c r="C78" i="1"/>
  <c r="C81" i="1" s="1"/>
  <c r="C36" i="1"/>
  <c r="C28" i="1"/>
  <c r="C57" i="1"/>
  <c r="C20" i="1"/>
  <c r="E36" i="1"/>
  <c r="D36" i="1"/>
  <c r="D95" i="1"/>
  <c r="E95" i="1"/>
  <c r="E96" i="1"/>
  <c r="D50" i="1"/>
  <c r="D77" i="1"/>
  <c r="D65" i="1"/>
  <c r="D67" i="1" s="1"/>
  <c r="D28" i="1"/>
  <c r="D57" i="1"/>
  <c r="D20" i="1"/>
  <c r="E28" i="1"/>
  <c r="E65" i="1"/>
  <c r="E67" i="1"/>
  <c r="E48" i="1" s="1"/>
  <c r="E52" i="1"/>
  <c r="E50" i="1"/>
  <c r="E77" i="1"/>
  <c r="E20" i="1"/>
  <c r="F50" i="1"/>
  <c r="F13" i="1"/>
  <c r="F28" i="1"/>
  <c r="F57" i="1"/>
  <c r="F65" i="1"/>
  <c r="F76" i="1" s="1"/>
  <c r="F78" i="1" s="1"/>
  <c r="F81" i="1" s="1"/>
  <c r="F77" i="1"/>
  <c r="G65" i="1"/>
  <c r="G76" i="1" s="1"/>
  <c r="G77" i="1"/>
  <c r="F36" i="1"/>
  <c r="F20" i="1"/>
  <c r="S11" i="1"/>
  <c r="R11" i="1"/>
  <c r="Q11" i="1"/>
  <c r="P11" i="1"/>
  <c r="O11" i="1"/>
  <c r="N11" i="1"/>
  <c r="G13" i="1"/>
  <c r="G26" i="1"/>
  <c r="G28" i="1" s="1"/>
  <c r="G57" i="1" s="1"/>
  <c r="G50" i="1"/>
  <c r="G18" i="1"/>
  <c r="H65" i="1"/>
  <c r="H67" i="1" s="1"/>
  <c r="H48" i="1" s="1"/>
  <c r="H77" i="1"/>
  <c r="G36" i="1"/>
  <c r="G20" i="1"/>
  <c r="H50" i="1"/>
  <c r="H52" i="1" s="1"/>
  <c r="H13" i="1"/>
  <c r="H28" i="1"/>
  <c r="H57" i="1"/>
  <c r="H18" i="1"/>
  <c r="I65" i="1"/>
  <c r="I76" i="1" s="1"/>
  <c r="I77" i="1"/>
  <c r="I78" i="1"/>
  <c r="I81" i="1" s="1"/>
  <c r="H36" i="1"/>
  <c r="I13" i="1"/>
  <c r="I18" i="1" s="1"/>
  <c r="I46" i="1"/>
  <c r="I67" i="1"/>
  <c r="I52" i="1" s="1"/>
  <c r="I50" i="1"/>
  <c r="I26" i="1"/>
  <c r="I28" i="1"/>
  <c r="I57" i="1" s="1"/>
  <c r="J65" i="1"/>
  <c r="J76" i="1"/>
  <c r="J78" i="1" s="1"/>
  <c r="J81" i="1" s="1"/>
  <c r="I83" i="1" s="1"/>
  <c r="J77" i="1"/>
  <c r="J79" i="1"/>
  <c r="I36" i="1"/>
  <c r="N36" i="1"/>
  <c r="M36" i="1"/>
  <c r="L36" i="1"/>
  <c r="K36" i="1"/>
  <c r="J36" i="1"/>
  <c r="O36" i="1"/>
  <c r="O38" i="1" s="1"/>
  <c r="S18" i="1"/>
  <c r="S65" i="1"/>
  <c r="S76" i="1" s="1"/>
  <c r="S77" i="1"/>
  <c r="J50" i="1"/>
  <c r="J26" i="1"/>
  <c r="J28" i="1"/>
  <c r="J13" i="1"/>
  <c r="J18" i="1" s="1"/>
  <c r="J67" i="1"/>
  <c r="J48" i="1" s="1"/>
  <c r="J52" i="1"/>
  <c r="K65" i="1"/>
  <c r="K77" i="1"/>
  <c r="K28" i="1"/>
  <c r="K18" i="1"/>
  <c r="K20" i="1"/>
  <c r="L65" i="1"/>
  <c r="L67" i="1" s="1"/>
  <c r="L48" i="1" s="1"/>
  <c r="L76" i="1"/>
  <c r="L77" i="1"/>
  <c r="K50" i="1"/>
  <c r="P67" i="1"/>
  <c r="P52" i="1" s="1"/>
  <c r="P87" i="1"/>
  <c r="P13" i="1"/>
  <c r="P18" i="1" s="1"/>
  <c r="P83" i="1" s="1"/>
  <c r="P76" i="1"/>
  <c r="P77" i="1"/>
  <c r="P78" i="1"/>
  <c r="P81" i="1" s="1"/>
  <c r="P46" i="1"/>
  <c r="P48" i="1" s="1"/>
  <c r="P38" i="1"/>
  <c r="R13" i="1"/>
  <c r="R18" i="1" s="1"/>
  <c r="R38" i="1"/>
  <c r="R46" i="1"/>
  <c r="R57" i="1" s="1"/>
  <c r="R67" i="1"/>
  <c r="R87" i="1" s="1"/>
  <c r="R52" i="1"/>
  <c r="R76" i="1"/>
  <c r="R77" i="1"/>
  <c r="R78" i="1"/>
  <c r="R81" i="1"/>
  <c r="Q76" i="1"/>
  <c r="Q78" i="1"/>
  <c r="Q81" i="1" s="1"/>
  <c r="Q77" i="1"/>
  <c r="L50" i="1"/>
  <c r="L52" i="1"/>
  <c r="L28" i="1"/>
  <c r="L18" i="1"/>
  <c r="L20" i="1"/>
  <c r="M65" i="1"/>
  <c r="M77" i="1"/>
  <c r="N18" i="1"/>
  <c r="O67" i="1"/>
  <c r="O52" i="1" s="1"/>
  <c r="N76" i="1"/>
  <c r="N77" i="1"/>
  <c r="O77" i="1"/>
  <c r="O78" i="1" s="1"/>
  <c r="O81" i="1" s="1"/>
  <c r="O83" i="1" s="1"/>
  <c r="Q13" i="1"/>
  <c r="Q18" i="1"/>
  <c r="M18" i="1"/>
  <c r="N67" i="1"/>
  <c r="N48" i="1" s="1"/>
  <c r="Q67" i="1"/>
  <c r="Q52" i="1" s="1"/>
  <c r="M50" i="1"/>
  <c r="M44" i="1"/>
  <c r="M28" i="1"/>
  <c r="Q46" i="1"/>
  <c r="Q48" i="1" s="1"/>
  <c r="S46" i="1"/>
  <c r="S50" i="1"/>
  <c r="N50" i="1"/>
  <c r="N52" i="1" s="1"/>
  <c r="N28" i="1"/>
  <c r="N57" i="1" s="1"/>
  <c r="O28" i="1"/>
  <c r="S9" i="1"/>
  <c r="S20" i="1" s="1"/>
  <c r="S28" i="1"/>
  <c r="S26" i="1"/>
  <c r="S57" i="1"/>
  <c r="Q87" i="1"/>
  <c r="S13" i="1"/>
  <c r="Q38" i="1"/>
  <c r="S38" i="1"/>
  <c r="S42" i="1"/>
  <c r="S44" i="1"/>
  <c r="S36" i="1"/>
  <c r="S32" i="1"/>
  <c r="S30" i="1"/>
  <c r="S23" i="1"/>
  <c r="S15" i="1"/>
  <c r="S7" i="1"/>
  <c r="E76" i="1"/>
  <c r="E78" i="1" s="1"/>
  <c r="E81" i="1" s="1"/>
  <c r="S71" i="1"/>
  <c r="P57" i="1"/>
  <c r="H76" i="1"/>
  <c r="H78" i="1" s="1"/>
  <c r="H81" i="1" s="1"/>
  <c r="N20" i="1"/>
  <c r="M20" i="1"/>
  <c r="Q57" i="1"/>
  <c r="M57" i="1"/>
  <c r="K57" i="1"/>
  <c r="I87" i="1"/>
  <c r="E83" i="1"/>
  <c r="S67" i="1"/>
  <c r="G67" i="1"/>
  <c r="G87" i="1" s="1"/>
  <c r="N78" i="1"/>
  <c r="N81" i="1"/>
  <c r="C48" i="1"/>
  <c r="C87" i="1"/>
  <c r="O57" i="1"/>
  <c r="S87" i="1"/>
  <c r="S52" i="1"/>
  <c r="S48" i="1"/>
  <c r="G52" i="1"/>
  <c r="S34" i="1"/>
  <c r="G78" i="1" l="1"/>
  <c r="G81" i="1" s="1"/>
  <c r="F83" i="1" s="1"/>
  <c r="G83" i="1"/>
  <c r="M76" i="1"/>
  <c r="M78" i="1" s="1"/>
  <c r="M81" i="1" s="1"/>
  <c r="M67" i="1"/>
  <c r="H20" i="1"/>
  <c r="H83" i="1"/>
  <c r="E54" i="1"/>
  <c r="D48" i="1"/>
  <c r="D87" i="1"/>
  <c r="H87" i="1"/>
  <c r="D83" i="1"/>
  <c r="F67" i="1"/>
  <c r="O87" i="1"/>
  <c r="O48" i="1"/>
  <c r="Q20" i="1"/>
  <c r="Q54" i="1"/>
  <c r="G54" i="1"/>
  <c r="G48" i="1"/>
  <c r="Q83" i="1"/>
  <c r="L78" i="1"/>
  <c r="L81" i="1" s="1"/>
  <c r="K76" i="1"/>
  <c r="K78" i="1" s="1"/>
  <c r="K81" i="1" s="1"/>
  <c r="J83" i="1" s="1"/>
  <c r="K67" i="1"/>
  <c r="K48" i="1" s="1"/>
  <c r="J57" i="1"/>
  <c r="J87" i="1"/>
  <c r="I48" i="1"/>
  <c r="D52" i="1"/>
  <c r="H54" i="1"/>
  <c r="P20" i="1"/>
  <c r="J20" i="1"/>
  <c r="N87" i="1"/>
  <c r="O69" i="1"/>
  <c r="N83" i="1" s="1"/>
  <c r="L57" i="1"/>
  <c r="L87" i="1"/>
  <c r="R48" i="1"/>
  <c r="R20" i="1"/>
  <c r="S78" i="1"/>
  <c r="S81" i="1" s="1"/>
  <c r="I54" i="1"/>
  <c r="I20" i="1"/>
  <c r="E57" i="1"/>
  <c r="E87" i="1"/>
  <c r="D76" i="1"/>
  <c r="D78" i="1" s="1"/>
  <c r="D81" i="1" s="1"/>
  <c r="D54" i="1" s="1"/>
  <c r="F54" i="1" l="1"/>
  <c r="S83" i="1"/>
  <c r="R54" i="1"/>
  <c r="S54" i="1"/>
  <c r="M48" i="1"/>
  <c r="M87" i="1"/>
  <c r="M52" i="1"/>
  <c r="J54" i="1"/>
  <c r="L54" i="1"/>
  <c r="M54" i="1"/>
  <c r="M83" i="1"/>
  <c r="L83" i="1"/>
  <c r="R83" i="1"/>
  <c r="K87" i="1"/>
  <c r="N54" i="1"/>
  <c r="C54" i="1"/>
  <c r="C83" i="1"/>
  <c r="K83" i="1"/>
  <c r="K54" i="1"/>
  <c r="F48" i="1"/>
  <c r="F87" i="1"/>
  <c r="K52" i="1"/>
  <c r="F52" i="1"/>
</calcChain>
</file>

<file path=xl/sharedStrings.xml><?xml version="1.0" encoding="utf-8"?>
<sst xmlns="http://schemas.openxmlformats.org/spreadsheetml/2006/main" count="87" uniqueCount="52">
  <si>
    <t>Geschäftsjahr</t>
  </si>
  <si>
    <t>Umsatz</t>
  </si>
  <si>
    <t>Ertragssteuern</t>
  </si>
  <si>
    <t>Investitionen</t>
  </si>
  <si>
    <t>Dividendensumme</t>
  </si>
  <si>
    <t>Dividende je Aktie</t>
  </si>
  <si>
    <t>Aktien</t>
  </si>
  <si>
    <t>Anlagevermögen</t>
  </si>
  <si>
    <t>Umlaufvermögen</t>
  </si>
  <si>
    <t>Eigenkapital</t>
  </si>
  <si>
    <t>Eigenkapitalquote</t>
  </si>
  <si>
    <t>Umsatzrendite</t>
  </si>
  <si>
    <t>(bezogen auf das Betriebsergebnis)</t>
  </si>
  <si>
    <t>Verzinsung des eingesetzten Kapitals</t>
  </si>
  <si>
    <t>(Return On Investment)</t>
  </si>
  <si>
    <t>Eigenkapitalrendite</t>
  </si>
  <si>
    <t>Anzahl</t>
  </si>
  <si>
    <t>(EUR)</t>
  </si>
  <si>
    <t>Mitarbeiter (Durchschnitt)</t>
  </si>
  <si>
    <t>Abschreibungen</t>
  </si>
  <si>
    <t>Verbindlichkeiten ggü. Kreditinstituten</t>
  </si>
  <si>
    <t>Bilanzsumme</t>
  </si>
  <si>
    <t>Sonderposten</t>
  </si>
  <si>
    <t>ABS</t>
  </si>
  <si>
    <t>eingesetztes Kapital ( Bilanzsumme - Verbindl. Aus LuL )</t>
  </si>
  <si>
    <t>HGB</t>
  </si>
  <si>
    <t>IFRS</t>
  </si>
  <si>
    <t>Ermittlung Gesamtkapitalrendite (ROI) neu</t>
  </si>
  <si>
    <t>./. Verbindlichkeiten aus LuL</t>
  </si>
  <si>
    <t xml:space="preserve">Gesamtkapitalrendite </t>
  </si>
  <si>
    <t>alte Version</t>
  </si>
  <si>
    <t>nach HGB</t>
  </si>
  <si>
    <t>Gewinn je Aktie</t>
  </si>
  <si>
    <t xml:space="preserve">&lt;-- IFRS  </t>
  </si>
  <si>
    <t xml:space="preserve"> HGB --&gt;</t>
  </si>
  <si>
    <t>Geschäftstätigkeit</t>
  </si>
  <si>
    <t xml:space="preserve">Ergebnis der gewöhnlichen </t>
  </si>
  <si>
    <t>Rohertragsmarge</t>
  </si>
  <si>
    <t>Cashflow vor Veränderung Working Capital</t>
  </si>
  <si>
    <t>Eigene Aktien</t>
  </si>
  <si>
    <t>Dividendenberichtigte Aktien</t>
  </si>
  <si>
    <t>eingesetztes Kapital ( Bilanzsumme - Verbindl. aus LuL )</t>
  </si>
  <si>
    <t>EBIT (Betriebsergebnis)</t>
  </si>
  <si>
    <t>(Betriebsergebnis zzgl. Abschreibungen)</t>
  </si>
  <si>
    <t xml:space="preserve">EBITDA </t>
  </si>
  <si>
    <t>Konzernjahresüberschuss</t>
  </si>
  <si>
    <t>(mEUR)</t>
  </si>
  <si>
    <t>(kEUR)</t>
  </si>
  <si>
    <r>
      <t>Fremdkapitalquote</t>
    </r>
    <r>
      <rPr>
        <vertAlign val="superscript"/>
        <sz val="10"/>
        <rFont val="Arial"/>
        <family val="2"/>
      </rPr>
      <t xml:space="preserve"> 1</t>
    </r>
  </si>
  <si>
    <r>
      <t>Gesamtkapitalrendite</t>
    </r>
    <r>
      <rPr>
        <vertAlign val="superscript"/>
        <sz val="10"/>
        <rFont val="Arial"/>
        <family val="2"/>
      </rPr>
      <t xml:space="preserve"> 2</t>
    </r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</si>
  <si>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 Bankverbindlichkeiten / (Bilanzsumme / 100)</t>
    </r>
  </si>
  <si>
    <t xml:space="preserve">2 [EBIT / (durchschnittliche Bilanzsumme inklusive ABS - durchschnittliche Verbindlichkeiten aus Lieferungen und Leistungen)] * 100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</si>
</sst>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2" formatCode="0.0%"/>
    <numFmt numFmtId="173" formatCode="0.0"/>
    <numFmt numFmtId="175" formatCode="#,##0.0"/>
  </numFmts>
  <fonts count="6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quotePrefix="1"/>
    <xf numFmtId="172" fontId="0" fillId="0" borderId="0" xfId="0" applyNumberFormat="1"/>
    <xf numFmtId="3" fontId="0" fillId="0" borderId="0" xfId="0" applyNumberFormat="1"/>
    <xf numFmtId="173" fontId="0" fillId="0" borderId="0" xfId="0" applyNumberFormat="1"/>
    <xf numFmtId="4" fontId="0" fillId="0" borderId="0" xfId="0" applyNumberFormat="1"/>
    <xf numFmtId="1" fontId="0" fillId="0" borderId="0" xfId="0" applyNumberFormat="1"/>
    <xf numFmtId="0" fontId="0" fillId="0" borderId="0" xfId="0" applyAlignment="1">
      <alignment horizontal="center"/>
    </xf>
    <xf numFmtId="0" fontId="2" fillId="0" borderId="0" xfId="0" applyFont="1"/>
    <xf numFmtId="175" fontId="0" fillId="0" borderId="0" xfId="0" applyNumberFormat="1"/>
    <xf numFmtId="0" fontId="0" fillId="0" borderId="1" xfId="0" applyBorder="1"/>
    <xf numFmtId="0" fontId="2" fillId="0" borderId="2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4" xfId="0" applyBorder="1"/>
    <xf numFmtId="175" fontId="0" fillId="0" borderId="4" xfId="0" applyNumberFormat="1" applyBorder="1"/>
    <xf numFmtId="175" fontId="0" fillId="0" borderId="5" xfId="0" applyNumberFormat="1" applyBorder="1"/>
    <xf numFmtId="0" fontId="0" fillId="0" borderId="0" xfId="0" applyBorder="1" applyAlignment="1">
      <alignment horizontal="center"/>
    </xf>
    <xf numFmtId="0" fontId="0" fillId="0" borderId="0" xfId="0" applyBorder="1"/>
    <xf numFmtId="175" fontId="0" fillId="0" borderId="0" xfId="0" applyNumberFormat="1" applyBorder="1"/>
    <xf numFmtId="175" fontId="0" fillId="0" borderId="6" xfId="0" applyNumberFormat="1" applyBorder="1"/>
    <xf numFmtId="175" fontId="0" fillId="0" borderId="0" xfId="0" applyNumberFormat="1" applyBorder="1" applyAlignment="1">
      <alignment horizontal="center"/>
    </xf>
    <xf numFmtId="175" fontId="0" fillId="0" borderId="6" xfId="0" applyNumberFormat="1" applyBorder="1" applyAlignment="1">
      <alignment horizontal="center"/>
    </xf>
    <xf numFmtId="0" fontId="0" fillId="0" borderId="7" xfId="0" applyBorder="1" applyProtection="1"/>
    <xf numFmtId="0" fontId="0" fillId="0" borderId="6" xfId="0" applyBorder="1"/>
    <xf numFmtId="172" fontId="0" fillId="0" borderId="0" xfId="0" applyNumberFormat="1" applyBorder="1"/>
    <xf numFmtId="172" fontId="0" fillId="0" borderId="6" xfId="0" applyNumberFormat="1" applyBorder="1"/>
    <xf numFmtId="0" fontId="0" fillId="0" borderId="8" xfId="0" quotePrefix="1" applyBorder="1"/>
    <xf numFmtId="0" fontId="0" fillId="0" borderId="9" xfId="0" applyBorder="1"/>
    <xf numFmtId="0" fontId="0" fillId="0" borderId="5" xfId="0" applyBorder="1"/>
    <xf numFmtId="0" fontId="0" fillId="0" borderId="8" xfId="0" applyBorder="1"/>
    <xf numFmtId="0" fontId="0" fillId="0" borderId="2" xfId="0" quotePrefix="1" applyBorder="1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right"/>
    </xf>
    <xf numFmtId="0" fontId="2" fillId="0" borderId="0" xfId="0" applyFont="1" applyBorder="1"/>
    <xf numFmtId="172" fontId="0" fillId="0" borderId="0" xfId="0" applyNumberFormat="1" applyFill="1"/>
    <xf numFmtId="0" fontId="3" fillId="0" borderId="0" xfId="0" applyFont="1" applyFill="1" applyAlignment="1">
      <alignment horizontal="center"/>
    </xf>
    <xf numFmtId="3" fontId="0" fillId="0" borderId="0" xfId="0" applyNumberFormat="1" applyFill="1"/>
    <xf numFmtId="4" fontId="0" fillId="0" borderId="0" xfId="0" applyNumberFormat="1" applyFill="1"/>
    <xf numFmtId="175" fontId="0" fillId="0" borderId="0" xfId="0" applyNumberFormat="1" applyFill="1"/>
    <xf numFmtId="0" fontId="0" fillId="0" borderId="0" xfId="0" applyFill="1"/>
    <xf numFmtId="173" fontId="0" fillId="0" borderId="0" xfId="0" applyNumberFormat="1" applyFill="1"/>
    <xf numFmtId="10" fontId="0" fillId="0" borderId="0" xfId="0" applyNumberFormat="1"/>
    <xf numFmtId="0" fontId="0" fillId="0" borderId="0" xfId="0" applyFill="1" applyAlignment="1">
      <alignment horizontal="center"/>
    </xf>
    <xf numFmtId="2" fontId="0" fillId="0" borderId="0" xfId="0" applyNumberFormat="1"/>
    <xf numFmtId="0" fontId="1" fillId="0" borderId="0" xfId="0" applyFont="1" applyFill="1"/>
    <xf numFmtId="173" fontId="4" fillId="0" borderId="0" xfId="0" applyNumberFormat="1" applyFont="1" applyFill="1"/>
    <xf numFmtId="4" fontId="4" fillId="0" borderId="0" xfId="0" applyNumberFormat="1" applyFont="1" applyFill="1"/>
    <xf numFmtId="3" fontId="4" fillId="0" borderId="0" xfId="0" applyNumberFormat="1" applyFont="1" applyFill="1"/>
    <xf numFmtId="0" fontId="4" fillId="0" borderId="0" xfId="0" applyFont="1"/>
    <xf numFmtId="172" fontId="4" fillId="0" borderId="0" xfId="0" applyNumberFormat="1" applyFont="1"/>
    <xf numFmtId="0" fontId="4" fillId="0" borderId="0" xfId="0" quotePrefix="1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259081</xdr:colOff>
      <xdr:row>0</xdr:row>
      <xdr:rowOff>76200</xdr:rowOff>
    </xdr:from>
    <xdr:to>
      <xdr:col>11</xdr:col>
      <xdr:colOff>655321</xdr:colOff>
      <xdr:row>2</xdr:row>
      <xdr:rowOff>103503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48701" y="76200"/>
          <a:ext cx="1905000" cy="36258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Library" Target="EUROTOOL.XL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33"/>
      <sheetName val="1030"/>
      <sheetName val="1032"/>
      <sheetName val="1035"/>
      <sheetName val="1036"/>
      <sheetName val="1040"/>
      <sheetName val="1043"/>
      <sheetName val="1053"/>
      <sheetName val="2070"/>
      <sheetName val="3082"/>
      <sheetName val="1031"/>
      <sheetName val="2052"/>
      <sheetName val="1028"/>
      <sheetName val="1041"/>
      <sheetName val="1042"/>
      <sheetName val="1069"/>
    </sheetNames>
    <definedNames>
      <definedName name="euroconvert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DQ662"/>
  <sheetViews>
    <sheetView showGridLines="0" tabSelected="1" workbookViewId="0">
      <pane xSplit="1" ySplit="5" topLeftCell="B6" activePane="bottomRight" state="frozen"/>
      <selection pane="topRight" activeCell="B1" sqref="B1"/>
      <selection pane="bottomLeft" activeCell="A4" sqref="A4"/>
      <selection pane="bottomRight" activeCell="A36" sqref="A36"/>
    </sheetView>
  </sheetViews>
  <sheetFormatPr baseColWidth="10" defaultRowHeight="13.2" x14ac:dyDescent="0.25"/>
  <cols>
    <col min="1" max="1" width="36.44140625" customWidth="1"/>
    <col min="2" max="2" width="6.6640625" bestFit="1" customWidth="1"/>
    <col min="7" max="12" width="11" customWidth="1"/>
    <col min="13" max="16" width="11" hidden="1" customWidth="1"/>
    <col min="17" max="19" width="0" hidden="1" customWidth="1"/>
  </cols>
  <sheetData>
    <row r="1" spans="1:121" x14ac:dyDescent="0.25">
      <c r="O1" s="34" t="s">
        <v>33</v>
      </c>
      <c r="P1" s="12" t="s">
        <v>34</v>
      </c>
    </row>
    <row r="2" spans="1:121" x14ac:dyDescent="0.25">
      <c r="O2" s="34"/>
      <c r="P2" s="12"/>
    </row>
    <row r="3" spans="1:121" x14ac:dyDescent="0.25">
      <c r="O3" s="34"/>
      <c r="P3" s="12"/>
    </row>
    <row r="4" spans="1:121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35"/>
      <c r="P4" s="11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</row>
    <row r="5" spans="1:121" x14ac:dyDescent="0.25">
      <c r="A5" s="8" t="s">
        <v>0</v>
      </c>
      <c r="B5" s="8"/>
      <c r="C5" s="8">
        <v>2016</v>
      </c>
      <c r="D5" s="8">
        <v>2015</v>
      </c>
      <c r="E5" s="8">
        <v>2014</v>
      </c>
      <c r="F5" s="8">
        <v>2013</v>
      </c>
      <c r="G5" s="8">
        <v>2012</v>
      </c>
      <c r="H5" s="8">
        <v>2011</v>
      </c>
      <c r="I5" s="8">
        <v>2010</v>
      </c>
      <c r="J5" s="8">
        <v>2009</v>
      </c>
      <c r="K5" s="8">
        <v>2008</v>
      </c>
      <c r="L5" s="8">
        <v>2007</v>
      </c>
      <c r="M5" s="8">
        <v>2006</v>
      </c>
      <c r="N5" s="8">
        <v>2005</v>
      </c>
      <c r="O5" s="35">
        <v>2004</v>
      </c>
      <c r="P5" s="11">
        <v>2003</v>
      </c>
      <c r="Q5" s="8">
        <v>2002</v>
      </c>
      <c r="R5" s="8">
        <v>2001</v>
      </c>
      <c r="S5" s="8">
        <v>2000</v>
      </c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</row>
    <row r="6" spans="1:121" x14ac:dyDescent="0.25">
      <c r="N6" s="19"/>
      <c r="O6" s="19"/>
    </row>
    <row r="7" spans="1:121" x14ac:dyDescent="0.25">
      <c r="A7" t="s">
        <v>18</v>
      </c>
      <c r="B7" s="7" t="s">
        <v>16</v>
      </c>
      <c r="C7" s="49">
        <v>1665</v>
      </c>
      <c r="D7" s="49">
        <v>1631</v>
      </c>
      <c r="E7" s="38">
        <v>1559</v>
      </c>
      <c r="F7" s="38">
        <v>1523</v>
      </c>
      <c r="G7" s="38">
        <v>1504</v>
      </c>
      <c r="H7" s="38">
        <v>1528</v>
      </c>
      <c r="I7" s="38">
        <v>1520</v>
      </c>
      <c r="J7" s="38">
        <v>1614</v>
      </c>
      <c r="K7" s="3">
        <v>1539</v>
      </c>
      <c r="L7" s="3">
        <v>1372</v>
      </c>
      <c r="M7" s="3">
        <v>1248</v>
      </c>
      <c r="N7" s="3">
        <v>1167</v>
      </c>
      <c r="O7" s="3">
        <v>1138</v>
      </c>
      <c r="P7" s="3">
        <v>1118</v>
      </c>
      <c r="Q7" s="3">
        <v>1162</v>
      </c>
      <c r="R7" s="3">
        <v>1214</v>
      </c>
      <c r="S7" s="3" t="e">
        <f>+#REF!</f>
        <v>#REF!</v>
      </c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</row>
    <row r="8" spans="1:121" x14ac:dyDescent="0.25">
      <c r="B8" s="7"/>
      <c r="U8" s="3"/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1:121" x14ac:dyDescent="0.25">
      <c r="A9" t="s">
        <v>1</v>
      </c>
      <c r="B9" s="7" t="s">
        <v>46</v>
      </c>
      <c r="C9">
        <v>466</v>
      </c>
      <c r="D9">
        <v>440</v>
      </c>
      <c r="E9">
        <v>408</v>
      </c>
      <c r="F9">
        <v>386</v>
      </c>
      <c r="G9">
        <v>380</v>
      </c>
      <c r="H9">
        <v>385</v>
      </c>
      <c r="I9">
        <v>393</v>
      </c>
      <c r="J9">
        <v>411</v>
      </c>
      <c r="K9">
        <v>392</v>
      </c>
      <c r="L9" s="6">
        <v>349</v>
      </c>
      <c r="M9" s="6">
        <v>307</v>
      </c>
      <c r="N9" s="6">
        <v>269</v>
      </c>
      <c r="O9" s="6">
        <v>264</v>
      </c>
      <c r="P9" s="6">
        <v>262</v>
      </c>
      <c r="Q9" s="6">
        <v>284</v>
      </c>
      <c r="R9" s="6">
        <v>299</v>
      </c>
      <c r="S9" s="6" t="e">
        <f>ROUND(+#REF!/1.95583,0)</f>
        <v>#REF!</v>
      </c>
      <c r="U9" s="3"/>
      <c r="V9" s="3"/>
      <c r="W9" s="3"/>
      <c r="X9" s="3"/>
      <c r="Y9" s="3"/>
      <c r="Z9" s="3"/>
      <c r="AA9" s="3"/>
      <c r="AB9" s="3"/>
      <c r="AC9" s="3"/>
      <c r="AD9" s="3"/>
      <c r="AE9" s="3"/>
    </row>
    <row r="10" spans="1:121" x14ac:dyDescent="0.25">
      <c r="B10" s="7"/>
      <c r="L10" s="6"/>
      <c r="M10" s="6"/>
      <c r="N10" s="6"/>
      <c r="O10" s="6"/>
      <c r="P10" s="6"/>
      <c r="Q10" s="6"/>
      <c r="R10" s="6"/>
      <c r="S10" s="6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1:121" s="41" customFormat="1" hidden="1" x14ac:dyDescent="0.25">
      <c r="A11" s="46" t="s">
        <v>37</v>
      </c>
      <c r="B11" s="44"/>
      <c r="C11" s="36">
        <v>0.38400000000000001</v>
      </c>
      <c r="D11" s="36">
        <v>0.371</v>
      </c>
      <c r="E11" s="36">
        <v>0.38400000000000001</v>
      </c>
      <c r="F11" s="36">
        <v>0.35799999999999998</v>
      </c>
      <c r="G11" s="36">
        <v>0.34100000000000003</v>
      </c>
      <c r="H11" s="36">
        <v>0.34300000000000003</v>
      </c>
      <c r="I11" s="36">
        <v>0.35</v>
      </c>
      <c r="J11" s="36">
        <v>0.35799999999999998</v>
      </c>
      <c r="K11" s="36">
        <v>0.35899999999999999</v>
      </c>
      <c r="L11" s="36">
        <v>0.376</v>
      </c>
      <c r="M11" s="36">
        <v>0.377</v>
      </c>
      <c r="N11" s="36">
        <f>(112487-4923)/268635</f>
        <v>0.40040947754387923</v>
      </c>
      <c r="O11" s="36">
        <f>(113406-5445)/264058</f>
        <v>0.40885335797438443</v>
      </c>
      <c r="P11" s="36">
        <f>(104250-3172)/251812</f>
        <v>0.40140263371086365</v>
      </c>
      <c r="Q11" s="36">
        <f>(111715-5328)/274382</f>
        <v>0.38773316033850619</v>
      </c>
      <c r="R11" s="36">
        <f>(116520-5618)/284003</f>
        <v>0.39049587504357347</v>
      </c>
      <c r="S11" s="36">
        <f>(123283-7309)/298812</f>
        <v>0.38811694309465483</v>
      </c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121" hidden="1" x14ac:dyDescent="0.25">
      <c r="B12" s="7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1:121" x14ac:dyDescent="0.25">
      <c r="A13" t="s">
        <v>44</v>
      </c>
      <c r="B13" s="7" t="s">
        <v>46</v>
      </c>
      <c r="C13" s="42">
        <v>43.8</v>
      </c>
      <c r="D13" s="42">
        <v>38.299999999999997</v>
      </c>
      <c r="E13" s="42">
        <v>36.200000000000003</v>
      </c>
      <c r="F13" s="42">
        <f>18.2+11.3</f>
        <v>29.5</v>
      </c>
      <c r="G13" s="42">
        <f>10.3+11.2</f>
        <v>21.5</v>
      </c>
      <c r="H13" s="42">
        <f>14.9+11.1</f>
        <v>26</v>
      </c>
      <c r="I13" s="4">
        <f>17.7+12.1</f>
        <v>29.799999999999997</v>
      </c>
      <c r="J13" s="4">
        <f>20.9+11.6</f>
        <v>32.5</v>
      </c>
      <c r="K13" s="4">
        <v>32</v>
      </c>
      <c r="L13" s="4">
        <v>30.2</v>
      </c>
      <c r="M13" s="4">
        <v>27.4</v>
      </c>
      <c r="N13" s="4">
        <v>26.1</v>
      </c>
      <c r="O13" s="4">
        <v>25.8</v>
      </c>
      <c r="P13" s="4">
        <f>6</f>
        <v>6</v>
      </c>
      <c r="Q13" s="4">
        <f>10.9+8.3</f>
        <v>19.200000000000003</v>
      </c>
      <c r="R13" s="4">
        <f>14.5+8.9</f>
        <v>23.4</v>
      </c>
      <c r="S13" s="4" t="e">
        <f>ROUND(+#REF!/1.95583,1)</f>
        <v>#REF!</v>
      </c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121" hidden="1" x14ac:dyDescent="0.25">
      <c r="B14" s="7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5" spans="1:121" hidden="1" x14ac:dyDescent="0.25">
      <c r="A15" t="s">
        <v>19</v>
      </c>
      <c r="B15" s="7" t="s">
        <v>46</v>
      </c>
      <c r="C15" s="4">
        <v>11.3</v>
      </c>
      <c r="D15" s="4">
        <v>11.3</v>
      </c>
      <c r="E15" s="4">
        <v>11.3</v>
      </c>
      <c r="F15" s="4">
        <v>11.3</v>
      </c>
      <c r="G15" s="4">
        <v>11.2</v>
      </c>
      <c r="H15" s="4">
        <v>11.1</v>
      </c>
      <c r="I15" s="4">
        <v>12.1</v>
      </c>
      <c r="J15" s="4">
        <v>11.6</v>
      </c>
      <c r="K15" s="4">
        <v>11.2</v>
      </c>
      <c r="L15" s="4">
        <v>10.9</v>
      </c>
      <c r="M15" s="4">
        <v>10.8</v>
      </c>
      <c r="N15" s="4">
        <v>10.9</v>
      </c>
      <c r="O15" s="4">
        <v>10.4</v>
      </c>
      <c r="P15" s="4">
        <v>10.7</v>
      </c>
      <c r="Q15" s="4">
        <v>10.9</v>
      </c>
      <c r="R15" s="4">
        <v>14.5</v>
      </c>
      <c r="S15" s="4" t="e">
        <f>ROUND(+#REF!/1.95583,1)</f>
        <v>#REF!</v>
      </c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</row>
    <row r="16" spans="1:121" x14ac:dyDescent="0.25">
      <c r="A16" t="s">
        <v>43</v>
      </c>
      <c r="B16" s="7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</row>
    <row r="17" spans="1:31" x14ac:dyDescent="0.25">
      <c r="B17" s="7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</row>
    <row r="18" spans="1:31" hidden="1" x14ac:dyDescent="0.25">
      <c r="A18" t="s">
        <v>42</v>
      </c>
      <c r="B18" s="7" t="s">
        <v>46</v>
      </c>
      <c r="C18" s="4">
        <v>31.6</v>
      </c>
      <c r="D18" s="4">
        <v>26.1</v>
      </c>
      <c r="E18" s="4">
        <v>24.8</v>
      </c>
      <c r="F18" s="4">
        <v>18.2</v>
      </c>
      <c r="G18" s="4">
        <f>+G13-G15</f>
        <v>10.3</v>
      </c>
      <c r="H18" s="4">
        <f>+H13-H15</f>
        <v>14.9</v>
      </c>
      <c r="I18" s="4">
        <f t="shared" ref="I18:N18" si="0">+I13-I15</f>
        <v>17.699999999999996</v>
      </c>
      <c r="J18" s="4">
        <f t="shared" si="0"/>
        <v>20.9</v>
      </c>
      <c r="K18" s="4">
        <f t="shared" si="0"/>
        <v>20.8</v>
      </c>
      <c r="L18" s="4">
        <f t="shared" si="0"/>
        <v>19.299999999999997</v>
      </c>
      <c r="M18" s="4">
        <f t="shared" si="0"/>
        <v>16.599999999999998</v>
      </c>
      <c r="N18" s="4">
        <f t="shared" si="0"/>
        <v>15.200000000000001</v>
      </c>
      <c r="O18" s="4">
        <v>15.4</v>
      </c>
      <c r="P18" s="4">
        <f>+P13-P15</f>
        <v>-4.6999999999999993</v>
      </c>
      <c r="Q18" s="4">
        <f>+Q13-Q15</f>
        <v>8.3000000000000025</v>
      </c>
      <c r="R18" s="4">
        <f>+R13-R15</f>
        <v>8.8999999999999986</v>
      </c>
      <c r="S18" s="4" t="e">
        <f>ROUND(+#REF!/1.95583,1)</f>
        <v>#REF!</v>
      </c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</row>
    <row r="19" spans="1:31" hidden="1" x14ac:dyDescent="0.25">
      <c r="A19" s="4"/>
      <c r="B19" s="7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</row>
    <row r="20" spans="1:31" hidden="1" x14ac:dyDescent="0.25">
      <c r="A20" t="s">
        <v>11</v>
      </c>
      <c r="B20" s="7"/>
      <c r="C20" s="2">
        <f t="shared" ref="C20:H20" si="1">ROUND(+C18/C9,3)</f>
        <v>6.8000000000000005E-2</v>
      </c>
      <c r="D20" s="2">
        <f t="shared" si="1"/>
        <v>5.8999999999999997E-2</v>
      </c>
      <c r="E20" s="2">
        <f t="shared" si="1"/>
        <v>6.0999999999999999E-2</v>
      </c>
      <c r="F20" s="2">
        <f t="shared" si="1"/>
        <v>4.7E-2</v>
      </c>
      <c r="G20" s="2">
        <f t="shared" si="1"/>
        <v>2.7E-2</v>
      </c>
      <c r="H20" s="2">
        <f t="shared" si="1"/>
        <v>3.9E-2</v>
      </c>
      <c r="I20" s="2">
        <f t="shared" ref="I20:N20" si="2">ROUND(+I18/I9,3)</f>
        <v>4.4999999999999998E-2</v>
      </c>
      <c r="J20" s="2">
        <f t="shared" si="2"/>
        <v>5.0999999999999997E-2</v>
      </c>
      <c r="K20" s="2">
        <f t="shared" si="2"/>
        <v>5.2999999999999999E-2</v>
      </c>
      <c r="L20" s="2">
        <f t="shared" si="2"/>
        <v>5.5E-2</v>
      </c>
      <c r="M20" s="2">
        <f t="shared" si="2"/>
        <v>5.3999999999999999E-2</v>
      </c>
      <c r="N20" s="2">
        <f t="shared" si="2"/>
        <v>5.7000000000000002E-2</v>
      </c>
      <c r="O20" s="2">
        <v>5.8000000000000003E-2</v>
      </c>
      <c r="P20" s="2">
        <f>ROUND(+P18/P9,3)</f>
        <v>-1.7999999999999999E-2</v>
      </c>
      <c r="Q20" s="2">
        <f>ROUND(+Q18/Q9,3)</f>
        <v>2.9000000000000001E-2</v>
      </c>
      <c r="R20" s="2">
        <f>ROUND(+R18/R9,3)</f>
        <v>0.03</v>
      </c>
      <c r="S20" s="2" t="e">
        <f>ROUND(+S18/S9,3)</f>
        <v>#REF!</v>
      </c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</row>
    <row r="21" spans="1:31" hidden="1" x14ac:dyDescent="0.25">
      <c r="A21" t="s">
        <v>12</v>
      </c>
      <c r="B21" s="7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</row>
    <row r="22" spans="1:31" hidden="1" x14ac:dyDescent="0.25">
      <c r="B22" s="7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</row>
    <row r="23" spans="1:31" hidden="1" x14ac:dyDescent="0.25">
      <c r="A23" t="s">
        <v>36</v>
      </c>
      <c r="B23" s="7" t="s">
        <v>46</v>
      </c>
      <c r="C23" s="42">
        <v>31.1</v>
      </c>
      <c r="D23" s="42">
        <v>25.3</v>
      </c>
      <c r="E23" s="42">
        <v>23.9</v>
      </c>
      <c r="F23" s="42">
        <v>15.9</v>
      </c>
      <c r="G23" s="42">
        <v>8.3000000000000007</v>
      </c>
      <c r="H23" s="4">
        <v>12.3</v>
      </c>
      <c r="I23" s="4">
        <v>14.2</v>
      </c>
      <c r="J23" s="4">
        <v>17.399999999999999</v>
      </c>
      <c r="K23" s="4">
        <v>17.7</v>
      </c>
      <c r="L23" s="4">
        <v>16.600000000000001</v>
      </c>
      <c r="M23" s="4">
        <v>14.6</v>
      </c>
      <c r="N23" s="4">
        <v>13.5</v>
      </c>
      <c r="O23" s="4">
        <v>12.9</v>
      </c>
      <c r="P23" s="4">
        <v>-7.4</v>
      </c>
      <c r="Q23" s="4">
        <v>5.2</v>
      </c>
      <c r="R23" s="4">
        <v>4.5999999999999996</v>
      </c>
      <c r="S23" s="4" t="e">
        <f>ROUND(+#REF!/1.95583,1)</f>
        <v>#REF!</v>
      </c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</row>
    <row r="24" spans="1:31" hidden="1" x14ac:dyDescent="0.25">
      <c r="A24" t="s">
        <v>35</v>
      </c>
      <c r="B24" s="7"/>
      <c r="C24" s="42"/>
      <c r="D24" s="42"/>
      <c r="E24" s="42"/>
      <c r="F24" s="42"/>
      <c r="G24" s="42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</row>
    <row r="25" spans="1:31" hidden="1" x14ac:dyDescent="0.25">
      <c r="A25" s="4"/>
      <c r="B25" s="7"/>
      <c r="C25" s="42"/>
      <c r="D25" s="42"/>
      <c r="E25" s="42"/>
      <c r="F25" s="42"/>
      <c r="G25" s="42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</row>
    <row r="26" spans="1:31" hidden="1" x14ac:dyDescent="0.25">
      <c r="A26" t="s">
        <v>2</v>
      </c>
      <c r="B26" s="7" t="s">
        <v>46</v>
      </c>
      <c r="C26" s="47">
        <v>9.5</v>
      </c>
      <c r="D26" s="47">
        <v>7.1</v>
      </c>
      <c r="E26" s="42">
        <v>6.6</v>
      </c>
      <c r="F26" s="42">
        <v>3.9</v>
      </c>
      <c r="G26" s="42">
        <f>3.4-1.2</f>
        <v>2.2000000000000002</v>
      </c>
      <c r="H26" s="4">
        <v>3.6</v>
      </c>
      <c r="I26" s="4">
        <f>4.6-0.2</f>
        <v>4.3999999999999995</v>
      </c>
      <c r="J26" s="4">
        <f>6.8-1.4</f>
        <v>5.4</v>
      </c>
      <c r="K26" s="4">
        <v>5.6</v>
      </c>
      <c r="L26" s="4">
        <v>4.4000000000000004</v>
      </c>
      <c r="M26" s="4">
        <v>4.2</v>
      </c>
      <c r="N26" s="4">
        <v>5.0999999999999996</v>
      </c>
      <c r="O26" s="4">
        <v>5.0999999999999996</v>
      </c>
      <c r="P26" s="4">
        <v>0</v>
      </c>
      <c r="Q26" s="4">
        <v>2.5</v>
      </c>
      <c r="R26" s="4">
        <v>1.6</v>
      </c>
      <c r="S26" s="4" t="e">
        <f>ROUND(+#REF!/1.95583,1)</f>
        <v>#REF!</v>
      </c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</row>
    <row r="27" spans="1:31" hidden="1" x14ac:dyDescent="0.25">
      <c r="B27" s="7"/>
      <c r="C27" s="42"/>
      <c r="D27" s="42"/>
      <c r="E27" s="42"/>
      <c r="F27" s="42"/>
      <c r="G27" s="42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</row>
    <row r="28" spans="1:31" x14ac:dyDescent="0.25">
      <c r="A28" t="s">
        <v>45</v>
      </c>
      <c r="B28" s="7" t="s">
        <v>46</v>
      </c>
      <c r="C28" s="42">
        <f>+C23-C26</f>
        <v>21.6</v>
      </c>
      <c r="D28" s="42">
        <f>+D23-D26</f>
        <v>18.200000000000003</v>
      </c>
      <c r="E28" s="42">
        <f t="shared" ref="E28:O28" si="3">+E23-E26</f>
        <v>17.299999999999997</v>
      </c>
      <c r="F28" s="42">
        <f t="shared" si="3"/>
        <v>12</v>
      </c>
      <c r="G28" s="42">
        <f t="shared" si="3"/>
        <v>6.1000000000000005</v>
      </c>
      <c r="H28" s="4">
        <f t="shared" si="3"/>
        <v>8.7000000000000011</v>
      </c>
      <c r="I28" s="4">
        <f t="shared" si="3"/>
        <v>9.8000000000000007</v>
      </c>
      <c r="J28" s="4">
        <f t="shared" si="3"/>
        <v>11.999999999999998</v>
      </c>
      <c r="K28" s="4">
        <f t="shared" si="3"/>
        <v>12.1</v>
      </c>
      <c r="L28" s="4">
        <f t="shared" si="3"/>
        <v>12.200000000000001</v>
      </c>
      <c r="M28" s="4">
        <f t="shared" si="3"/>
        <v>10.399999999999999</v>
      </c>
      <c r="N28" s="4">
        <f t="shared" si="3"/>
        <v>8.4</v>
      </c>
      <c r="O28" s="4">
        <f t="shared" si="3"/>
        <v>7.8000000000000007</v>
      </c>
      <c r="P28" s="4">
        <v>-7.7</v>
      </c>
      <c r="Q28" s="4">
        <v>2.2999999999999998</v>
      </c>
      <c r="R28" s="4">
        <v>2.8</v>
      </c>
      <c r="S28" s="4" t="e">
        <f>ROUND(+#REF!/1.95583,1)</f>
        <v>#REF!</v>
      </c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</row>
    <row r="29" spans="1:31" x14ac:dyDescent="0.25">
      <c r="B29" s="7"/>
      <c r="C29" s="42"/>
      <c r="D29" s="42"/>
      <c r="E29" s="42"/>
      <c r="F29" s="42"/>
      <c r="G29" s="42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</row>
    <row r="30" spans="1:31" hidden="1" x14ac:dyDescent="0.25">
      <c r="A30" t="s">
        <v>38</v>
      </c>
      <c r="B30" s="7" t="s">
        <v>46</v>
      </c>
      <c r="C30" s="42">
        <v>35.299999999999997</v>
      </c>
      <c r="D30" s="42">
        <v>30.5</v>
      </c>
      <c r="E30" s="42">
        <v>27.1</v>
      </c>
      <c r="F30" s="42">
        <v>23.1</v>
      </c>
      <c r="G30" s="42">
        <v>18.5</v>
      </c>
      <c r="H30" s="4">
        <v>21.1</v>
      </c>
      <c r="I30" s="4">
        <v>21.8</v>
      </c>
      <c r="J30" s="4">
        <v>25.1</v>
      </c>
      <c r="K30" s="4">
        <v>25.7</v>
      </c>
      <c r="L30" s="4">
        <v>20</v>
      </c>
      <c r="M30" s="4">
        <v>17.600000000000001</v>
      </c>
      <c r="N30" s="4">
        <v>17.8</v>
      </c>
      <c r="O30" s="4">
        <v>24.8</v>
      </c>
      <c r="P30" s="4">
        <v>3.9</v>
      </c>
      <c r="Q30" s="4">
        <v>13.2</v>
      </c>
      <c r="R30" s="4">
        <v>17.600000000000001</v>
      </c>
      <c r="S30" s="4" t="e">
        <f>ROUND(+#REF!/1.95583,1)</f>
        <v>#REF!</v>
      </c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</row>
    <row r="31" spans="1:31" hidden="1" x14ac:dyDescent="0.25">
      <c r="B31" s="7"/>
      <c r="C31" s="42"/>
      <c r="D31" s="42"/>
      <c r="E31" s="42"/>
      <c r="F31" s="42"/>
      <c r="G31" s="42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</row>
    <row r="32" spans="1:31" x14ac:dyDescent="0.25">
      <c r="A32" t="s">
        <v>3</v>
      </c>
      <c r="B32" s="7" t="s">
        <v>46</v>
      </c>
      <c r="C32" s="42">
        <v>26</v>
      </c>
      <c r="D32" s="42">
        <v>14.1</v>
      </c>
      <c r="E32" s="42">
        <v>16.3</v>
      </c>
      <c r="F32" s="42">
        <v>8.4</v>
      </c>
      <c r="G32" s="42">
        <v>7.8</v>
      </c>
      <c r="H32" s="4">
        <v>8.6</v>
      </c>
      <c r="I32" s="4">
        <v>10.7</v>
      </c>
      <c r="J32" s="42">
        <v>12.1</v>
      </c>
      <c r="K32" s="4">
        <v>25.7</v>
      </c>
      <c r="L32" s="4">
        <v>20</v>
      </c>
      <c r="M32" s="4">
        <v>7.7</v>
      </c>
      <c r="N32" s="4">
        <v>5.8</v>
      </c>
      <c r="O32" s="4">
        <v>6.6</v>
      </c>
      <c r="P32" s="4">
        <v>6.4</v>
      </c>
      <c r="Q32" s="4">
        <v>8.4</v>
      </c>
      <c r="R32" s="4">
        <v>8.6</v>
      </c>
      <c r="S32" s="4" t="e">
        <f>ROUND(+#REF!/1.95583,1)</f>
        <v>#REF!</v>
      </c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</row>
    <row r="33" spans="1:120" x14ac:dyDescent="0.25">
      <c r="B33" s="7"/>
      <c r="C33" s="42"/>
      <c r="D33" s="42"/>
      <c r="E33" s="42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</row>
    <row r="34" spans="1:120" x14ac:dyDescent="0.25">
      <c r="A34" t="s">
        <v>6</v>
      </c>
      <c r="B34" s="7" t="s">
        <v>16</v>
      </c>
      <c r="C34" s="38">
        <v>6812598</v>
      </c>
      <c r="D34" s="38">
        <v>6812598</v>
      </c>
      <c r="E34" s="38">
        <v>6812598</v>
      </c>
      <c r="F34" s="38">
        <v>6812598</v>
      </c>
      <c r="G34" s="38">
        <v>6695900</v>
      </c>
      <c r="H34" s="38">
        <v>6609188</v>
      </c>
      <c r="I34" s="38">
        <v>6531457</v>
      </c>
      <c r="J34" s="38">
        <v>6450833</v>
      </c>
      <c r="K34" s="3">
        <v>6413386</v>
      </c>
      <c r="L34" s="3">
        <v>6373673</v>
      </c>
      <c r="M34" s="3">
        <v>6338389</v>
      </c>
      <c r="N34" s="3">
        <v>6303316</v>
      </c>
      <c r="O34" s="3">
        <v>6277965</v>
      </c>
      <c r="P34" s="3">
        <v>6265203</v>
      </c>
      <c r="Q34" s="3">
        <v>6254233</v>
      </c>
      <c r="R34" s="3">
        <v>6244241</v>
      </c>
      <c r="S34" s="3" t="e">
        <f ca="1">[1]!euroconvert(+#REF!,"DEM","DEM")</f>
        <v>#NAME?</v>
      </c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</row>
    <row r="35" spans="1:120" x14ac:dyDescent="0.25">
      <c r="B35" s="7"/>
      <c r="C35" s="41"/>
      <c r="D35" s="41"/>
      <c r="E35" s="41"/>
      <c r="F35" s="41"/>
      <c r="G35" s="41"/>
      <c r="H35" s="41"/>
      <c r="I35" s="41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</row>
    <row r="36" spans="1:120" x14ac:dyDescent="0.25">
      <c r="A36" t="s">
        <v>4</v>
      </c>
      <c r="B36" s="7" t="s">
        <v>47</v>
      </c>
      <c r="C36" s="49">
        <f>ROUND(+(C34-C94)*C38/1000,0)*1</f>
        <v>10203</v>
      </c>
      <c r="D36" s="49">
        <f>ROUND(+(D34-D94)*D38/1000,0)*1</f>
        <v>9234</v>
      </c>
      <c r="E36" s="38">
        <f>ROUND(+(E34-E94)*E38/1000,0)*1</f>
        <v>9247</v>
      </c>
      <c r="F36" s="38">
        <f>ROUND(+F34*F38/1000,0)</f>
        <v>6813</v>
      </c>
      <c r="G36" s="38">
        <f>ROUND(+G34*G38/1000,0)</f>
        <v>5022</v>
      </c>
      <c r="H36" s="38">
        <f>ROUND(+H34*H38/1000,0)</f>
        <v>4957</v>
      </c>
      <c r="I36" s="38">
        <f t="shared" ref="I36:N36" si="4">ROUND(+I34*I38/1000,0)</f>
        <v>4899</v>
      </c>
      <c r="J36" s="38">
        <f t="shared" si="4"/>
        <v>4838</v>
      </c>
      <c r="K36" s="38">
        <f t="shared" si="4"/>
        <v>4810</v>
      </c>
      <c r="L36" s="38">
        <f t="shared" si="4"/>
        <v>4207</v>
      </c>
      <c r="M36" s="38">
        <f t="shared" si="4"/>
        <v>3803</v>
      </c>
      <c r="N36" s="38">
        <f t="shared" si="4"/>
        <v>3152</v>
      </c>
      <c r="O36" s="3">
        <f>+O34*0.2/1000</f>
        <v>1255.5930000000001</v>
      </c>
      <c r="P36" s="3">
        <v>0</v>
      </c>
      <c r="Q36" s="3">
        <v>2502</v>
      </c>
      <c r="R36" s="3">
        <v>2498</v>
      </c>
      <c r="S36" s="3" t="e">
        <f>ROUND(+#REF!/1.95583,1)</f>
        <v>#REF!</v>
      </c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</row>
    <row r="37" spans="1:120" x14ac:dyDescent="0.25">
      <c r="B37" s="7"/>
      <c r="C37" s="41"/>
      <c r="D37" s="41"/>
      <c r="E37" s="41"/>
      <c r="F37" s="41"/>
      <c r="G37" s="41"/>
      <c r="H37" s="41"/>
      <c r="I37" s="41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</row>
    <row r="38" spans="1:120" x14ac:dyDescent="0.25">
      <c r="A38" t="s">
        <v>5</v>
      </c>
      <c r="B38" s="7" t="s">
        <v>17</v>
      </c>
      <c r="C38" s="39">
        <v>1.5</v>
      </c>
      <c r="D38" s="39">
        <v>1.36</v>
      </c>
      <c r="E38" s="39">
        <v>1.36</v>
      </c>
      <c r="F38" s="39">
        <v>1</v>
      </c>
      <c r="G38" s="39">
        <v>0.75</v>
      </c>
      <c r="H38" s="39">
        <v>0.75</v>
      </c>
      <c r="I38" s="39">
        <v>0.75</v>
      </c>
      <c r="J38" s="39">
        <v>0.75</v>
      </c>
      <c r="K38" s="5">
        <v>0.75</v>
      </c>
      <c r="L38" s="5">
        <v>0.66</v>
      </c>
      <c r="M38" s="5">
        <v>0.6</v>
      </c>
      <c r="N38" s="5">
        <v>0.5</v>
      </c>
      <c r="O38" s="5">
        <f>ROUND(+O36*1000/O34,2)</f>
        <v>0.2</v>
      </c>
      <c r="P38" s="5">
        <f>ROUND(+P36*1000/P34,2)</f>
        <v>0</v>
      </c>
      <c r="Q38" s="5">
        <f>ROUND(+Q36*1000/Q34,2)</f>
        <v>0.4</v>
      </c>
      <c r="R38" s="5">
        <f>ROUND(+R36*1000/R34,2)</f>
        <v>0.4</v>
      </c>
      <c r="S38" s="5" t="e">
        <f>ROUND(+#REF!/1.95583,2)</f>
        <v>#REF!</v>
      </c>
      <c r="T38" s="5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</row>
    <row r="39" spans="1:120" x14ac:dyDescent="0.25">
      <c r="B39" s="7"/>
      <c r="C39" s="39"/>
      <c r="D39" s="39"/>
      <c r="E39" s="39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</row>
    <row r="40" spans="1:120" x14ac:dyDescent="0.25">
      <c r="A40" t="s">
        <v>32</v>
      </c>
      <c r="B40" s="7" t="s">
        <v>17</v>
      </c>
      <c r="C40" s="48">
        <v>3.17</v>
      </c>
      <c r="D40" s="48">
        <v>2.67</v>
      </c>
      <c r="E40" s="39">
        <v>2.5299999999999998</v>
      </c>
      <c r="F40" s="39">
        <v>1.8</v>
      </c>
      <c r="G40" s="39">
        <v>0.92</v>
      </c>
      <c r="H40" s="39">
        <v>1.33</v>
      </c>
      <c r="I40" s="39">
        <v>1.52</v>
      </c>
      <c r="J40" s="39">
        <v>1.87</v>
      </c>
      <c r="K40" s="5">
        <v>1.89</v>
      </c>
      <c r="L40" s="5">
        <v>1.93</v>
      </c>
      <c r="M40" s="5">
        <v>1.64</v>
      </c>
      <c r="N40" s="5">
        <v>1.33</v>
      </c>
      <c r="O40" s="5">
        <v>1.24</v>
      </c>
      <c r="P40" s="5">
        <v>-1.23</v>
      </c>
      <c r="Q40" s="5"/>
      <c r="R40" s="5"/>
      <c r="S40" s="5"/>
      <c r="T40" s="5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</row>
    <row r="41" spans="1:120" x14ac:dyDescent="0.25">
      <c r="B41" s="7"/>
      <c r="C41" s="39"/>
      <c r="D41" s="39"/>
      <c r="E41" s="39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</row>
    <row r="42" spans="1:120" x14ac:dyDescent="0.25">
      <c r="A42" t="s">
        <v>7</v>
      </c>
      <c r="B42" s="7" t="s">
        <v>46</v>
      </c>
      <c r="C42" s="42">
        <v>89.7</v>
      </c>
      <c r="D42" s="42">
        <v>76.5</v>
      </c>
      <c r="E42" s="42">
        <v>75.400000000000006</v>
      </c>
      <c r="F42" s="4">
        <v>71.099999999999994</v>
      </c>
      <c r="G42" s="4">
        <v>75.099999999999994</v>
      </c>
      <c r="H42" s="4">
        <v>76.8</v>
      </c>
      <c r="I42" s="4">
        <v>81.5</v>
      </c>
      <c r="J42" s="4">
        <v>82.9</v>
      </c>
      <c r="K42" s="4">
        <v>88.4</v>
      </c>
      <c r="L42" s="4">
        <v>75.900000000000006</v>
      </c>
      <c r="M42" s="4">
        <v>66.7</v>
      </c>
      <c r="N42" s="4">
        <v>68.8</v>
      </c>
      <c r="O42" s="4">
        <v>73.7</v>
      </c>
      <c r="P42" s="4">
        <v>57.3</v>
      </c>
      <c r="Q42" s="4">
        <v>63.8</v>
      </c>
      <c r="R42" s="4">
        <v>66.3</v>
      </c>
      <c r="S42" s="4" t="e">
        <f>ROUND(+#REF!/1.95583,1)</f>
        <v>#REF!</v>
      </c>
      <c r="T42" s="4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</row>
    <row r="43" spans="1:120" x14ac:dyDescent="0.25">
      <c r="B43" s="7"/>
      <c r="C43" s="42"/>
      <c r="D43" s="42"/>
      <c r="E43" s="42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</row>
    <row r="44" spans="1:120" x14ac:dyDescent="0.25">
      <c r="A44" t="s">
        <v>8</v>
      </c>
      <c r="B44" s="7" t="s">
        <v>46</v>
      </c>
      <c r="C44" s="4">
        <v>181.8</v>
      </c>
      <c r="D44" s="4">
        <v>168.2</v>
      </c>
      <c r="E44" s="4">
        <v>159.69999999999999</v>
      </c>
      <c r="F44" s="4">
        <v>150.9</v>
      </c>
      <c r="G44" s="4">
        <v>147.19999999999999</v>
      </c>
      <c r="H44" s="4">
        <v>144.80000000000001</v>
      </c>
      <c r="I44" s="4">
        <v>144</v>
      </c>
      <c r="J44" s="4">
        <v>140.19999999999999</v>
      </c>
      <c r="K44" s="4">
        <v>148.9</v>
      </c>
      <c r="L44" s="4">
        <v>129.1</v>
      </c>
      <c r="M44" s="4">
        <f>174-66.7</f>
        <v>107.3</v>
      </c>
      <c r="N44" s="4">
        <v>95</v>
      </c>
      <c r="O44" s="4">
        <v>61.4</v>
      </c>
      <c r="P44" s="4">
        <v>59.8</v>
      </c>
      <c r="Q44" s="4">
        <v>68.400000000000006</v>
      </c>
      <c r="R44" s="4">
        <v>63.7</v>
      </c>
      <c r="S44" s="4" t="e">
        <f>ROUND(+#REF!/1.95583,1)</f>
        <v>#REF!</v>
      </c>
      <c r="T44" s="4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</row>
    <row r="45" spans="1:120" x14ac:dyDescent="0.25">
      <c r="B45" s="7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</row>
    <row r="46" spans="1:120" x14ac:dyDescent="0.25">
      <c r="A46" t="s">
        <v>9</v>
      </c>
      <c r="B46" s="7" t="s">
        <v>46</v>
      </c>
      <c r="C46" s="42">
        <v>145.69999999999999</v>
      </c>
      <c r="D46" s="42">
        <v>134.69999999999999</v>
      </c>
      <c r="E46" s="42">
        <v>125.7</v>
      </c>
      <c r="F46" s="42">
        <v>116.6</v>
      </c>
      <c r="G46" s="4">
        <v>108.36199999999999</v>
      </c>
      <c r="H46" s="4">
        <v>105</v>
      </c>
      <c r="I46" s="4">
        <f>101.2</f>
        <v>101.2</v>
      </c>
      <c r="J46" s="4">
        <v>94.8</v>
      </c>
      <c r="K46" s="4">
        <v>86.953999999999994</v>
      </c>
      <c r="L46" s="4">
        <v>80.2</v>
      </c>
      <c r="M46" s="4">
        <v>70.400000000000006</v>
      </c>
      <c r="N46" s="4">
        <v>62.7</v>
      </c>
      <c r="O46" s="4">
        <v>55.125</v>
      </c>
      <c r="P46" s="4">
        <f>27.789*0+31.5</f>
        <v>31.5</v>
      </c>
      <c r="Q46" s="4">
        <f>38.2*0+39.8</f>
        <v>39.799999999999997</v>
      </c>
      <c r="R46" s="4">
        <f>38.7*0+41</f>
        <v>41</v>
      </c>
      <c r="S46" s="4" t="e">
        <f>ROUND(+#REF!/1.95583,1)*0+41.8</f>
        <v>#REF!</v>
      </c>
      <c r="T46" s="4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</row>
    <row r="47" spans="1:120" x14ac:dyDescent="0.25">
      <c r="B47" s="7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</row>
    <row r="48" spans="1:120" x14ac:dyDescent="0.25">
      <c r="A48" t="s">
        <v>10</v>
      </c>
      <c r="B48" s="7"/>
      <c r="C48" s="51">
        <f>ROUND(+(C46)/(+C67),3)</f>
        <v>0.53700000000000003</v>
      </c>
      <c r="D48" s="51">
        <f>ROUND(+(D46)/(+D67),3)+0.001</f>
        <v>0.55100000000000005</v>
      </c>
      <c r="E48" s="2">
        <f>ROUND(+(E46)/(+E67),3)</f>
        <v>0.53500000000000003</v>
      </c>
      <c r="F48" s="2">
        <f>ROUND(+(F46)/(+F67),3)</f>
        <v>0.52500000000000002</v>
      </c>
      <c r="G48" s="2">
        <f>ROUND(+(G46)/(+G67),3)</f>
        <v>0.48699999999999999</v>
      </c>
      <c r="H48" s="2">
        <f>ROUND(+(H46)/(+H67),3)</f>
        <v>0.47399999999999998</v>
      </c>
      <c r="I48" s="2">
        <f>ROUND(+(I46)/(+I67),3)</f>
        <v>0.44900000000000001</v>
      </c>
      <c r="J48" s="2">
        <f t="shared" ref="J48:O48" si="5">ROUND(+(J46)/(+J67),3)</f>
        <v>0.42499999999999999</v>
      </c>
      <c r="K48" s="2">
        <f t="shared" si="5"/>
        <v>0.36599999999999999</v>
      </c>
      <c r="L48" s="2">
        <f t="shared" si="5"/>
        <v>0.39100000000000001</v>
      </c>
      <c r="M48" s="2">
        <f t="shared" si="5"/>
        <v>0.40500000000000003</v>
      </c>
      <c r="N48" s="2">
        <f t="shared" si="5"/>
        <v>0.38100000000000001</v>
      </c>
      <c r="O48" s="2">
        <f t="shared" si="5"/>
        <v>0.34300000000000003</v>
      </c>
      <c r="P48" s="2">
        <f>ROUND(+(P46)/(+P67),3)-0.001</f>
        <v>0.221</v>
      </c>
      <c r="Q48" s="2">
        <f>ROUND(+(Q46)/(+Q67),3)</f>
        <v>0.255</v>
      </c>
      <c r="R48" s="2">
        <f>ROUND(+(R46)/(+R67),3)</f>
        <v>0.252</v>
      </c>
      <c r="S48" s="2" t="e">
        <f>ROUND(+(S46)/(+S67),3)</f>
        <v>#REF!</v>
      </c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</row>
    <row r="49" spans="1:31" x14ac:dyDescent="0.25">
      <c r="B49" s="7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</row>
    <row r="50" spans="1:31" x14ac:dyDescent="0.25">
      <c r="A50" t="s">
        <v>20</v>
      </c>
      <c r="B50" s="7" t="s">
        <v>46</v>
      </c>
      <c r="C50" s="4">
        <f>17.7+9.9</f>
        <v>27.6</v>
      </c>
      <c r="D50" s="4">
        <f>12.3+20.9</f>
        <v>33.200000000000003</v>
      </c>
      <c r="E50" s="4">
        <f>18.1+11.3</f>
        <v>29.400000000000002</v>
      </c>
      <c r="F50" s="4">
        <f>24.2+14.9</f>
        <v>39.1</v>
      </c>
      <c r="G50" s="4">
        <f>30.3+19.7</f>
        <v>50</v>
      </c>
      <c r="H50" s="4">
        <f>34.1+21.2</f>
        <v>55.3</v>
      </c>
      <c r="I50" s="4">
        <f>43.4+20.2</f>
        <v>63.599999999999994</v>
      </c>
      <c r="J50" s="4">
        <f>58.7+18</f>
        <v>76.7</v>
      </c>
      <c r="K50" s="4">
        <f>40.8+45.5</f>
        <v>86.3</v>
      </c>
      <c r="L50">
        <f>21.7+47.9</f>
        <v>69.599999999999994</v>
      </c>
      <c r="M50">
        <f>8.8+40.7</f>
        <v>49.5</v>
      </c>
      <c r="N50">
        <f>11+33.5</f>
        <v>44.5</v>
      </c>
      <c r="O50">
        <v>28.8</v>
      </c>
      <c r="P50">
        <v>42.7</v>
      </c>
      <c r="Q50">
        <v>42.5</v>
      </c>
      <c r="R50">
        <v>46.8</v>
      </c>
      <c r="S50" s="4" t="e">
        <f>ROUND(+#REF!/1.95583,1)</f>
        <v>#REF!</v>
      </c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</row>
    <row r="51" spans="1:31" x14ac:dyDescent="0.25">
      <c r="B51" s="7"/>
      <c r="S51" s="4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</row>
    <row r="52" spans="1:31" ht="15.6" x14ac:dyDescent="0.25">
      <c r="A52" s="50" t="s">
        <v>48</v>
      </c>
      <c r="B52" s="7"/>
      <c r="C52" s="2">
        <f t="shared" ref="C52:K52" si="6">(+C50)/C67</f>
        <v>0.10165745856353592</v>
      </c>
      <c r="D52" s="2">
        <f t="shared" ref="D52:I52" si="7">(+D50)/D67</f>
        <v>0.13567633837351861</v>
      </c>
      <c r="E52" s="2">
        <f t="shared" si="7"/>
        <v>0.12505316886431306</v>
      </c>
      <c r="F52" s="2">
        <f t="shared" si="7"/>
        <v>0.17612612612612613</v>
      </c>
      <c r="G52" s="2">
        <f t="shared" si="7"/>
        <v>0.22492127755285651</v>
      </c>
      <c r="H52" s="2">
        <f t="shared" si="7"/>
        <v>0.24954873646209383</v>
      </c>
      <c r="I52" s="2">
        <f t="shared" si="7"/>
        <v>0.28203991130820394</v>
      </c>
      <c r="J52" s="2">
        <f t="shared" si="6"/>
        <v>0.3437920215150157</v>
      </c>
      <c r="K52" s="2">
        <f t="shared" si="6"/>
        <v>0.36372525467089817</v>
      </c>
      <c r="L52" s="2">
        <f t="shared" ref="L52:S52" si="8">(+L50)/L67</f>
        <v>0.33951219512195119</v>
      </c>
      <c r="M52" s="2">
        <f t="shared" si="8"/>
        <v>0.28448275862068967</v>
      </c>
      <c r="N52" s="2">
        <f t="shared" si="8"/>
        <v>0.27035236938031593</v>
      </c>
      <c r="O52" s="2">
        <f t="shared" si="8"/>
        <v>0.17899427591221823</v>
      </c>
      <c r="P52" s="2">
        <f t="shared" si="8"/>
        <v>0.30042284339315994</v>
      </c>
      <c r="Q52" s="2">
        <f t="shared" si="8"/>
        <v>0.27281013698278406</v>
      </c>
      <c r="R52" s="2">
        <f t="shared" si="8"/>
        <v>0.28821283409286858</v>
      </c>
      <c r="S52" s="2" t="e">
        <f t="shared" si="8"/>
        <v>#REF!</v>
      </c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</row>
    <row r="53" spans="1:31" x14ac:dyDescent="0.25">
      <c r="B53" s="7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</row>
    <row r="54" spans="1:31" ht="15.6" x14ac:dyDescent="0.25">
      <c r="A54" s="50" t="s">
        <v>49</v>
      </c>
      <c r="B54" s="7"/>
      <c r="C54" s="2">
        <f t="shared" ref="C54:M54" si="9">ROUND(+(C18)/((+D81+C81)/2),3)</f>
        <v>0.155</v>
      </c>
      <c r="D54" s="2">
        <f t="shared" si="9"/>
        <v>0.13700000000000001</v>
      </c>
      <c r="E54" s="2">
        <f t="shared" si="9"/>
        <v>0.13800000000000001</v>
      </c>
      <c r="F54" s="2">
        <f t="shared" si="9"/>
        <v>0.10100000000000001</v>
      </c>
      <c r="G54" s="2">
        <f t="shared" si="9"/>
        <v>5.7000000000000002E-2</v>
      </c>
      <c r="H54" s="2">
        <f t="shared" si="9"/>
        <v>8.2000000000000003E-2</v>
      </c>
      <c r="I54" s="2">
        <f t="shared" si="9"/>
        <v>9.2999999999999999E-2</v>
      </c>
      <c r="J54" s="2">
        <f t="shared" si="9"/>
        <v>0.108</v>
      </c>
      <c r="K54" s="2">
        <f t="shared" si="9"/>
        <v>0.114</v>
      </c>
      <c r="L54" s="2">
        <f t="shared" si="9"/>
        <v>0.122</v>
      </c>
      <c r="M54" s="2">
        <f t="shared" si="9"/>
        <v>0.11700000000000001</v>
      </c>
      <c r="N54" s="2">
        <f>ROUND(+(N18)/((+O69+N81)/2),3)</f>
        <v>0.109</v>
      </c>
      <c r="O54" s="36">
        <v>0.123</v>
      </c>
      <c r="P54" s="2">
        <v>-3.5999999999999997E-2</v>
      </c>
      <c r="Q54" s="2">
        <f>ROUND(+(Q18)/((+R81+Q81)/2),3)</f>
        <v>5.8999999999999997E-2</v>
      </c>
      <c r="R54" s="2" t="e">
        <f>ROUND(+(R18)/((+S81+R81)/2),3)</f>
        <v>#REF!</v>
      </c>
      <c r="S54" s="2" t="e">
        <f>ROUND(+(S18)/((128.1+S81)/2),3)</f>
        <v>#REF!</v>
      </c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</row>
    <row r="55" spans="1:31" x14ac:dyDescent="0.25">
      <c r="A55" s="1" t="s">
        <v>14</v>
      </c>
      <c r="B55" s="7"/>
      <c r="O55" s="37" t="s">
        <v>31</v>
      </c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</row>
    <row r="56" spans="1:31" x14ac:dyDescent="0.25">
      <c r="B56" s="7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</row>
    <row r="57" spans="1:31" hidden="1" x14ac:dyDescent="0.25">
      <c r="A57" t="s">
        <v>15</v>
      </c>
      <c r="B57" s="7"/>
      <c r="C57" s="2">
        <f>ROUND(+(C28+C26)/(C46),3)</f>
        <v>0.21299999999999999</v>
      </c>
      <c r="D57" s="2">
        <f>ROUND(+(D28+D26)/(D46),3)</f>
        <v>0.188</v>
      </c>
      <c r="E57" s="2">
        <f>ROUND(+(E28+E26)/(E46),3)</f>
        <v>0.19</v>
      </c>
      <c r="F57" s="2">
        <f>ROUND(+(F28+F26)/(F46),3)</f>
        <v>0.13600000000000001</v>
      </c>
      <c r="G57" s="2">
        <f t="shared" ref="G57:K57" si="10">ROUND(+(G28+G26)/(G46),3)</f>
        <v>7.6999999999999999E-2</v>
      </c>
      <c r="H57" s="2">
        <f t="shared" si="10"/>
        <v>0.11700000000000001</v>
      </c>
      <c r="I57" s="2">
        <f t="shared" si="10"/>
        <v>0.14000000000000001</v>
      </c>
      <c r="J57" s="2">
        <f t="shared" si="10"/>
        <v>0.184</v>
      </c>
      <c r="K57" s="2">
        <f t="shared" si="10"/>
        <v>0.20399999999999999</v>
      </c>
      <c r="L57" s="2">
        <f t="shared" ref="L57:R57" si="11">ROUND(+(L28+L26)/(L46),3)</f>
        <v>0.20699999999999999</v>
      </c>
      <c r="M57" s="2">
        <f t="shared" si="11"/>
        <v>0.20699999999999999</v>
      </c>
      <c r="N57" s="2">
        <f t="shared" si="11"/>
        <v>0.215</v>
      </c>
      <c r="O57" s="2">
        <f t="shared" si="11"/>
        <v>0.23400000000000001</v>
      </c>
      <c r="P57" s="2">
        <f t="shared" si="11"/>
        <v>-0.24399999999999999</v>
      </c>
      <c r="Q57" s="2">
        <f t="shared" si="11"/>
        <v>0.121</v>
      </c>
      <c r="R57" s="2">
        <f t="shared" si="11"/>
        <v>0.107</v>
      </c>
      <c r="S57" s="2" t="e">
        <f>ROUND(+(S28+S26)/(S46),3)</f>
        <v>#REF!</v>
      </c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</row>
    <row r="58" spans="1:31" hidden="1" x14ac:dyDescent="0.25">
      <c r="B58" s="7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</row>
    <row r="59" spans="1:31" hidden="1" x14ac:dyDescent="0.25">
      <c r="B59" s="7"/>
      <c r="C59" s="5"/>
      <c r="D59" s="5"/>
      <c r="E59" s="5"/>
      <c r="F59" s="5"/>
      <c r="G59" s="5"/>
      <c r="H59" s="5"/>
      <c r="I59" s="5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</row>
    <row r="60" spans="1:31" hidden="1" x14ac:dyDescent="0.25">
      <c r="B60" s="7"/>
      <c r="C60" s="45"/>
      <c r="D60" s="45"/>
      <c r="E60" s="45"/>
      <c r="F60" s="45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</row>
    <row r="61" spans="1:31" hidden="1" x14ac:dyDescent="0.25">
      <c r="B61" s="7"/>
    </row>
    <row r="62" spans="1:31" hidden="1" x14ac:dyDescent="0.25">
      <c r="B62" s="7"/>
      <c r="R62" s="4"/>
    </row>
    <row r="63" spans="1:31" hidden="1" x14ac:dyDescent="0.25">
      <c r="B63" s="7"/>
      <c r="O63" s="7" t="s">
        <v>26</v>
      </c>
    </row>
    <row r="64" spans="1:31" hidden="1" x14ac:dyDescent="0.25">
      <c r="B64" s="7"/>
    </row>
    <row r="65" spans="1:20" hidden="1" x14ac:dyDescent="0.25">
      <c r="A65" t="s">
        <v>21</v>
      </c>
      <c r="B65" s="7"/>
      <c r="C65" s="9">
        <f t="shared" ref="C65:H65" si="12">+C42+C44-C66</f>
        <v>266.2</v>
      </c>
      <c r="D65" s="9">
        <f t="shared" si="12"/>
        <v>230.39999999999998</v>
      </c>
      <c r="E65" s="9">
        <f t="shared" si="12"/>
        <v>229.79999999999998</v>
      </c>
      <c r="F65" s="9">
        <f t="shared" si="12"/>
        <v>217</v>
      </c>
      <c r="G65" s="9">
        <f t="shared" si="12"/>
        <v>212.29999999999998</v>
      </c>
      <c r="H65" s="9">
        <f t="shared" si="12"/>
        <v>211.60000000000002</v>
      </c>
      <c r="I65" s="9">
        <f>225.5-10</f>
        <v>215.5</v>
      </c>
      <c r="J65" s="9">
        <f>223.1-11</f>
        <v>212.1</v>
      </c>
      <c r="K65" s="9">
        <f>237.267-25</f>
        <v>212.267</v>
      </c>
      <c r="L65" s="9">
        <f>205-25</f>
        <v>180</v>
      </c>
      <c r="M65" s="9">
        <f>174-25</f>
        <v>149</v>
      </c>
      <c r="N65" s="9">
        <v>164.6</v>
      </c>
      <c r="O65" s="9">
        <v>135.9</v>
      </c>
      <c r="P65" s="9">
        <v>117.51600000000001</v>
      </c>
      <c r="Q65" s="9">
        <v>133.066</v>
      </c>
      <c r="R65" s="9">
        <v>130.761</v>
      </c>
      <c r="S65" s="9" t="e">
        <f>ROUND(+#REF!/1.95583,1)</f>
        <v>#REF!</v>
      </c>
      <c r="T65" s="9"/>
    </row>
    <row r="66" spans="1:20" hidden="1" x14ac:dyDescent="0.25">
      <c r="A66" t="s">
        <v>23</v>
      </c>
      <c r="B66" s="7"/>
      <c r="C66" s="40">
        <v>5.3</v>
      </c>
      <c r="D66" s="40">
        <v>14.3</v>
      </c>
      <c r="E66" s="40">
        <v>5.3</v>
      </c>
      <c r="F66" s="40">
        <v>5</v>
      </c>
      <c r="G66" s="40">
        <v>10</v>
      </c>
      <c r="H66" s="40">
        <v>10</v>
      </c>
      <c r="I66" s="40">
        <v>10</v>
      </c>
      <c r="J66" s="9">
        <v>11</v>
      </c>
      <c r="K66" s="9">
        <v>25</v>
      </c>
      <c r="L66" s="9">
        <v>25</v>
      </c>
      <c r="M66" s="9">
        <v>25</v>
      </c>
      <c r="N66" s="9">
        <v>0</v>
      </c>
      <c r="O66" s="9">
        <v>24.998999999999999</v>
      </c>
      <c r="P66" s="9">
        <v>24.617000000000001</v>
      </c>
      <c r="Q66" s="9">
        <v>22.72</v>
      </c>
      <c r="R66" s="9">
        <v>31.619</v>
      </c>
      <c r="S66" s="9">
        <v>23.954000000000001</v>
      </c>
      <c r="T66" s="9"/>
    </row>
    <row r="67" spans="1:20" hidden="1" x14ac:dyDescent="0.25">
      <c r="B67" s="7"/>
      <c r="C67" s="9">
        <f>SUM(C65:C66)</f>
        <v>271.5</v>
      </c>
      <c r="D67" s="9">
        <f>SUM(D65:D66)</f>
        <v>244.7</v>
      </c>
      <c r="E67" s="9">
        <f t="shared" ref="E67:R67" si="13">SUM(E65:E66)</f>
        <v>235.1</v>
      </c>
      <c r="F67" s="9">
        <f t="shared" si="13"/>
        <v>222</v>
      </c>
      <c r="G67" s="9">
        <f t="shared" si="13"/>
        <v>222.29999999999998</v>
      </c>
      <c r="H67" s="9">
        <f t="shared" si="13"/>
        <v>221.60000000000002</v>
      </c>
      <c r="I67" s="9">
        <f t="shared" si="13"/>
        <v>225.5</v>
      </c>
      <c r="J67" s="9">
        <f t="shared" si="13"/>
        <v>223.1</v>
      </c>
      <c r="K67" s="9">
        <f t="shared" si="13"/>
        <v>237.267</v>
      </c>
      <c r="L67" s="9">
        <f t="shared" si="13"/>
        <v>205</v>
      </c>
      <c r="M67" s="9">
        <f t="shared" si="13"/>
        <v>174</v>
      </c>
      <c r="N67" s="9">
        <f t="shared" si="13"/>
        <v>164.6</v>
      </c>
      <c r="O67" s="9">
        <f t="shared" si="13"/>
        <v>160.899</v>
      </c>
      <c r="P67" s="9">
        <f t="shared" si="13"/>
        <v>142.13300000000001</v>
      </c>
      <c r="Q67" s="9">
        <f t="shared" si="13"/>
        <v>155.786</v>
      </c>
      <c r="R67" s="9">
        <f t="shared" si="13"/>
        <v>162.38</v>
      </c>
      <c r="S67" s="9" t="e">
        <f>ROUND(+#REF!/1.95583,1)</f>
        <v>#REF!</v>
      </c>
      <c r="T67" s="9"/>
    </row>
    <row r="68" spans="1:20" hidden="1" x14ac:dyDescent="0.25">
      <c r="A68" s="12" t="s">
        <v>28</v>
      </c>
      <c r="B68" s="7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>
        <v>19</v>
      </c>
      <c r="P68" s="9"/>
      <c r="Q68" s="9"/>
      <c r="R68" s="9"/>
      <c r="S68" s="9"/>
      <c r="T68" s="9"/>
    </row>
    <row r="69" spans="1:20" hidden="1" x14ac:dyDescent="0.25">
      <c r="A69" s="24" t="s">
        <v>24</v>
      </c>
      <c r="B69" s="7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>
        <f>+O67-O68</f>
        <v>141.899</v>
      </c>
      <c r="P69" s="9"/>
      <c r="Q69" s="9"/>
      <c r="R69" s="9"/>
      <c r="S69" s="9"/>
      <c r="T69" s="9"/>
    </row>
    <row r="70" spans="1:20" hidden="1" x14ac:dyDescent="0.25">
      <c r="B70" s="7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</row>
    <row r="71" spans="1:20" hidden="1" x14ac:dyDescent="0.25">
      <c r="A71" t="s">
        <v>22</v>
      </c>
      <c r="B71" s="7"/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9">
        <v>0</v>
      </c>
      <c r="M71" s="9">
        <v>0</v>
      </c>
      <c r="N71" s="9">
        <v>0</v>
      </c>
      <c r="O71" s="9">
        <v>0</v>
      </c>
      <c r="P71" s="9">
        <v>6.1429999999999998</v>
      </c>
      <c r="Q71" s="9">
        <v>6.7359999999999998</v>
      </c>
      <c r="R71" s="9">
        <v>7.8339999999999996</v>
      </c>
      <c r="S71" s="9" t="e">
        <f>ROUND(+#REF!/1.95583,1)</f>
        <v>#REF!</v>
      </c>
      <c r="T71" s="9"/>
    </row>
    <row r="72" spans="1:20" hidden="1" x14ac:dyDescent="0.25">
      <c r="B72" s="7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</row>
    <row r="73" spans="1:20" hidden="1" x14ac:dyDescent="0.25">
      <c r="A73" s="13"/>
      <c r="B73" s="14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6"/>
      <c r="O73" s="16"/>
      <c r="P73" s="16"/>
      <c r="Q73" s="16"/>
      <c r="R73" s="16"/>
      <c r="S73" s="16"/>
      <c r="T73" s="9"/>
    </row>
    <row r="74" spans="1:20" hidden="1" x14ac:dyDescent="0.25">
      <c r="A74" s="12" t="s">
        <v>27</v>
      </c>
      <c r="B74" s="18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0"/>
      <c r="O74" s="20"/>
      <c r="P74" s="20"/>
      <c r="Q74" s="20"/>
      <c r="R74" s="20"/>
      <c r="S74" s="20"/>
      <c r="T74" s="9"/>
    </row>
    <row r="75" spans="1:20" hidden="1" x14ac:dyDescent="0.25">
      <c r="A75" s="12"/>
      <c r="B75" s="18"/>
      <c r="C75" s="23" t="s">
        <v>26</v>
      </c>
      <c r="D75" s="23" t="s">
        <v>26</v>
      </c>
      <c r="E75" s="23" t="s">
        <v>26</v>
      </c>
      <c r="F75" s="23" t="s">
        <v>26</v>
      </c>
      <c r="G75" s="23" t="s">
        <v>26</v>
      </c>
      <c r="H75" s="23" t="s">
        <v>26</v>
      </c>
      <c r="I75" s="23" t="s">
        <v>26</v>
      </c>
      <c r="J75" s="23" t="s">
        <v>26</v>
      </c>
      <c r="K75" s="23" t="s">
        <v>26</v>
      </c>
      <c r="L75" s="23" t="s">
        <v>26</v>
      </c>
      <c r="M75" s="23" t="s">
        <v>26</v>
      </c>
      <c r="N75" s="22" t="s">
        <v>26</v>
      </c>
      <c r="O75" s="22" t="s">
        <v>25</v>
      </c>
      <c r="P75" s="22" t="s">
        <v>25</v>
      </c>
      <c r="Q75" s="22" t="s">
        <v>25</v>
      </c>
      <c r="R75" s="22" t="s">
        <v>25</v>
      </c>
      <c r="S75" s="22" t="s">
        <v>25</v>
      </c>
      <c r="T75" s="9"/>
    </row>
    <row r="76" spans="1:20" hidden="1" x14ac:dyDescent="0.25">
      <c r="A76" s="12" t="s">
        <v>21</v>
      </c>
      <c r="B76" s="18"/>
      <c r="C76" s="21">
        <f t="shared" ref="C76:K77" si="14">+C65</f>
        <v>266.2</v>
      </c>
      <c r="D76" s="21">
        <f t="shared" ref="D76:F77" si="15">+D65</f>
        <v>230.39999999999998</v>
      </c>
      <c r="E76" s="21">
        <f t="shared" si="15"/>
        <v>229.79999999999998</v>
      </c>
      <c r="F76" s="21">
        <f t="shared" si="15"/>
        <v>217</v>
      </c>
      <c r="G76" s="21">
        <f t="shared" si="14"/>
        <v>212.29999999999998</v>
      </c>
      <c r="H76" s="21">
        <f t="shared" ref="H76:J77" si="16">+H65</f>
        <v>211.60000000000002</v>
      </c>
      <c r="I76" s="21">
        <f t="shared" si="16"/>
        <v>215.5</v>
      </c>
      <c r="J76" s="21">
        <f t="shared" si="16"/>
        <v>212.1</v>
      </c>
      <c r="K76" s="21">
        <f t="shared" si="14"/>
        <v>212.267</v>
      </c>
      <c r="L76" s="21">
        <f t="shared" ref="L76:N77" si="17">+L65</f>
        <v>180</v>
      </c>
      <c r="M76" s="21">
        <f t="shared" si="17"/>
        <v>149</v>
      </c>
      <c r="N76" s="20">
        <f t="shared" si="17"/>
        <v>164.6</v>
      </c>
      <c r="O76" s="20">
        <v>114.381</v>
      </c>
      <c r="P76" s="20">
        <f t="shared" ref="P76:S77" si="18">+P65</f>
        <v>117.51600000000001</v>
      </c>
      <c r="Q76" s="20">
        <f t="shared" si="18"/>
        <v>133.066</v>
      </c>
      <c r="R76" s="20">
        <f t="shared" si="18"/>
        <v>130.761</v>
      </c>
      <c r="S76" s="20" t="e">
        <f t="shared" si="18"/>
        <v>#REF!</v>
      </c>
      <c r="T76" s="9"/>
    </row>
    <row r="77" spans="1:20" hidden="1" x14ac:dyDescent="0.25">
      <c r="A77" s="12" t="s">
        <v>23</v>
      </c>
      <c r="B77" s="18"/>
      <c r="C77" s="21">
        <v>5.3</v>
      </c>
      <c r="D77" s="21">
        <f t="shared" si="15"/>
        <v>14.3</v>
      </c>
      <c r="E77" s="21">
        <f t="shared" si="15"/>
        <v>5.3</v>
      </c>
      <c r="F77" s="21">
        <f t="shared" si="15"/>
        <v>5</v>
      </c>
      <c r="G77" s="21">
        <f t="shared" si="14"/>
        <v>10</v>
      </c>
      <c r="H77" s="21">
        <f t="shared" si="16"/>
        <v>10</v>
      </c>
      <c r="I77" s="21">
        <f t="shared" si="16"/>
        <v>10</v>
      </c>
      <c r="J77" s="21">
        <f t="shared" si="16"/>
        <v>11</v>
      </c>
      <c r="K77" s="21">
        <f t="shared" si="14"/>
        <v>25</v>
      </c>
      <c r="L77" s="21">
        <f t="shared" si="17"/>
        <v>25</v>
      </c>
      <c r="M77" s="21">
        <f t="shared" si="17"/>
        <v>25</v>
      </c>
      <c r="N77" s="20">
        <f t="shared" si="17"/>
        <v>0</v>
      </c>
      <c r="O77" s="20">
        <f>+O66</f>
        <v>24.998999999999999</v>
      </c>
      <c r="P77" s="20">
        <f t="shared" si="18"/>
        <v>24.617000000000001</v>
      </c>
      <c r="Q77" s="20">
        <f t="shared" si="18"/>
        <v>22.72</v>
      </c>
      <c r="R77" s="20">
        <f t="shared" si="18"/>
        <v>31.619</v>
      </c>
      <c r="S77" s="20">
        <f t="shared" si="18"/>
        <v>23.954000000000001</v>
      </c>
      <c r="T77" s="9"/>
    </row>
    <row r="78" spans="1:20" hidden="1" x14ac:dyDescent="0.25">
      <c r="A78" s="12"/>
      <c r="B78" s="18"/>
      <c r="C78" s="21">
        <f t="shared" ref="C78:D78" si="19">+C76+C77</f>
        <v>271.5</v>
      </c>
      <c r="D78" s="21">
        <f t="shared" si="19"/>
        <v>244.7</v>
      </c>
      <c r="E78" s="21">
        <f t="shared" ref="E78:S78" si="20">+E76+E77</f>
        <v>235.1</v>
      </c>
      <c r="F78" s="21">
        <f t="shared" si="20"/>
        <v>222</v>
      </c>
      <c r="G78" s="21">
        <f t="shared" si="20"/>
        <v>222.29999999999998</v>
      </c>
      <c r="H78" s="21">
        <f t="shared" si="20"/>
        <v>221.60000000000002</v>
      </c>
      <c r="I78" s="21">
        <f t="shared" si="20"/>
        <v>225.5</v>
      </c>
      <c r="J78" s="21">
        <f t="shared" si="20"/>
        <v>223.1</v>
      </c>
      <c r="K78" s="21">
        <f t="shared" si="20"/>
        <v>237.267</v>
      </c>
      <c r="L78" s="21">
        <f t="shared" si="20"/>
        <v>205</v>
      </c>
      <c r="M78" s="21">
        <f t="shared" si="20"/>
        <v>174</v>
      </c>
      <c r="N78" s="20">
        <f t="shared" si="20"/>
        <v>164.6</v>
      </c>
      <c r="O78" s="20">
        <f t="shared" si="20"/>
        <v>139.38</v>
      </c>
      <c r="P78" s="20">
        <f t="shared" si="20"/>
        <v>142.13300000000001</v>
      </c>
      <c r="Q78" s="20">
        <f t="shared" si="20"/>
        <v>155.786</v>
      </c>
      <c r="R78" s="20">
        <f t="shared" si="20"/>
        <v>162.38</v>
      </c>
      <c r="S78" s="20" t="e">
        <f t="shared" si="20"/>
        <v>#REF!</v>
      </c>
      <c r="T78" s="9"/>
    </row>
    <row r="79" spans="1:20" hidden="1" x14ac:dyDescent="0.25">
      <c r="A79" s="12" t="s">
        <v>28</v>
      </c>
      <c r="B79" s="18"/>
      <c r="C79" s="21">
        <v>62.1</v>
      </c>
      <c r="D79" s="21">
        <v>46.4</v>
      </c>
      <c r="E79" s="21">
        <v>53.5</v>
      </c>
      <c r="F79" s="21">
        <v>43</v>
      </c>
      <c r="G79" s="21">
        <v>40.799999999999997</v>
      </c>
      <c r="H79" s="21">
        <v>41</v>
      </c>
      <c r="I79" s="21">
        <v>40.6</v>
      </c>
      <c r="J79" s="21">
        <f>27.7</f>
        <v>27.7</v>
      </c>
      <c r="K79" s="21">
        <v>44</v>
      </c>
      <c r="L79" s="21">
        <v>34.299999999999997</v>
      </c>
      <c r="M79" s="21">
        <v>28.216999999999999</v>
      </c>
      <c r="N79" s="20">
        <v>26.9</v>
      </c>
      <c r="O79" s="20">
        <v>12.7</v>
      </c>
      <c r="P79" s="20">
        <v>16.122</v>
      </c>
      <c r="Q79" s="20">
        <v>21.6</v>
      </c>
      <c r="R79" s="20">
        <v>15.1</v>
      </c>
      <c r="S79" s="20">
        <v>22.9</v>
      </c>
      <c r="T79" s="9"/>
    </row>
    <row r="80" spans="1:20" hidden="1" x14ac:dyDescent="0.25">
      <c r="A80" s="12"/>
      <c r="B80" s="18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0"/>
      <c r="O80" s="20"/>
      <c r="P80" s="20"/>
      <c r="Q80" s="20"/>
      <c r="R80" s="20"/>
      <c r="S80" s="20"/>
      <c r="T80" s="9"/>
    </row>
    <row r="81" spans="1:20" hidden="1" x14ac:dyDescent="0.25">
      <c r="A81" s="24" t="s">
        <v>41</v>
      </c>
      <c r="B81" s="18"/>
      <c r="C81" s="21">
        <f t="shared" ref="C81:K81" si="21">+C78-C79</f>
        <v>209.4</v>
      </c>
      <c r="D81" s="21">
        <f t="shared" ref="D81:I81" si="22">+D78-D79</f>
        <v>198.29999999999998</v>
      </c>
      <c r="E81" s="21">
        <f t="shared" si="22"/>
        <v>181.6</v>
      </c>
      <c r="F81" s="21">
        <f t="shared" si="22"/>
        <v>179</v>
      </c>
      <c r="G81" s="21">
        <f t="shared" si="22"/>
        <v>181.5</v>
      </c>
      <c r="H81" s="21">
        <f t="shared" si="22"/>
        <v>180.60000000000002</v>
      </c>
      <c r="I81" s="21">
        <f t="shared" si="22"/>
        <v>184.9</v>
      </c>
      <c r="J81" s="21">
        <f t="shared" si="21"/>
        <v>195.4</v>
      </c>
      <c r="K81" s="21">
        <f t="shared" si="21"/>
        <v>193.267</v>
      </c>
      <c r="L81" s="21">
        <f t="shared" ref="L81:S81" si="23">+L78-L79</f>
        <v>170.7</v>
      </c>
      <c r="M81" s="21">
        <f t="shared" si="23"/>
        <v>145.78300000000002</v>
      </c>
      <c r="N81" s="20">
        <f t="shared" si="23"/>
        <v>137.69999999999999</v>
      </c>
      <c r="O81" s="20">
        <f t="shared" si="23"/>
        <v>126.67999999999999</v>
      </c>
      <c r="P81" s="20">
        <f t="shared" si="23"/>
        <v>126.01100000000001</v>
      </c>
      <c r="Q81" s="20">
        <f t="shared" si="23"/>
        <v>134.18600000000001</v>
      </c>
      <c r="R81" s="20">
        <f t="shared" si="23"/>
        <v>147.28</v>
      </c>
      <c r="S81" s="20" t="e">
        <f t="shared" si="23"/>
        <v>#REF!</v>
      </c>
      <c r="T81" s="9"/>
    </row>
    <row r="82" spans="1:20" hidden="1" x14ac:dyDescent="0.25">
      <c r="A82" s="12"/>
      <c r="B82" s="18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19"/>
      <c r="O82" s="19"/>
      <c r="P82" s="19"/>
      <c r="Q82" s="19"/>
      <c r="R82" s="19"/>
      <c r="S82" s="19"/>
    </row>
    <row r="83" spans="1:20" hidden="1" x14ac:dyDescent="0.25">
      <c r="A83" s="12" t="s">
        <v>29</v>
      </c>
      <c r="B83" s="19"/>
      <c r="C83" s="27">
        <f t="shared" ref="C83:M83" si="24">ROUND(+(C18)/((+D81+C81)/2),3)</f>
        <v>0.155</v>
      </c>
      <c r="D83" s="27">
        <f t="shared" si="24"/>
        <v>0.13700000000000001</v>
      </c>
      <c r="E83" s="27">
        <f t="shared" si="24"/>
        <v>0.13800000000000001</v>
      </c>
      <c r="F83" s="27">
        <f t="shared" si="24"/>
        <v>0.10100000000000001</v>
      </c>
      <c r="G83" s="27">
        <f t="shared" si="24"/>
        <v>5.7000000000000002E-2</v>
      </c>
      <c r="H83" s="27">
        <f t="shared" si="24"/>
        <v>8.2000000000000003E-2</v>
      </c>
      <c r="I83" s="27">
        <f t="shared" si="24"/>
        <v>9.2999999999999999E-2</v>
      </c>
      <c r="J83" s="27">
        <f t="shared" si="24"/>
        <v>0.108</v>
      </c>
      <c r="K83" s="27">
        <f t="shared" si="24"/>
        <v>0.114</v>
      </c>
      <c r="L83" s="27">
        <f t="shared" si="24"/>
        <v>0.122</v>
      </c>
      <c r="M83" s="27">
        <f t="shared" si="24"/>
        <v>0.11700000000000001</v>
      </c>
      <c r="N83" s="26">
        <f>ROUND(+(N18)/((+O69+N81)/2),3)</f>
        <v>0.109</v>
      </c>
      <c r="O83" s="26" t="e">
        <f>ROUND(+(O18)/((+#REF!+O81)/2),3)</f>
        <v>#REF!</v>
      </c>
      <c r="P83" s="26" t="e">
        <f>ROUND(+(P18)/((+#REF!+P81)/2),3)</f>
        <v>#REF!</v>
      </c>
      <c r="Q83" s="26">
        <f>ROUND(+(Q18)/((+R81+Q81)/2),3)</f>
        <v>5.8999999999999997E-2</v>
      </c>
      <c r="R83" s="26" t="e">
        <f>ROUND(+(R18)/((+S81+R81)/2),3)</f>
        <v>#REF!</v>
      </c>
      <c r="S83" s="26" t="e">
        <f>ROUND(+(S18)/((+#REF!+S81)/2),3)</f>
        <v>#REF!</v>
      </c>
    </row>
    <row r="84" spans="1:20" hidden="1" x14ac:dyDescent="0.25">
      <c r="A84" s="28" t="s">
        <v>14</v>
      </c>
      <c r="B84" s="10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10"/>
      <c r="O84" s="10"/>
      <c r="P84" s="10"/>
      <c r="Q84" s="10"/>
      <c r="R84" s="10"/>
      <c r="S84" s="10"/>
    </row>
    <row r="85" spans="1:20" hidden="1" x14ac:dyDescent="0.25">
      <c r="A85" s="13"/>
      <c r="B85" s="14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15"/>
      <c r="O85" s="15"/>
      <c r="P85" s="15"/>
      <c r="Q85" s="15"/>
      <c r="R85" s="15"/>
      <c r="S85" s="15"/>
    </row>
    <row r="86" spans="1:20" hidden="1" x14ac:dyDescent="0.25">
      <c r="A86" s="31" t="s">
        <v>30</v>
      </c>
      <c r="B86" s="18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19"/>
      <c r="O86" s="19"/>
      <c r="P86" s="19"/>
      <c r="Q86" s="19"/>
      <c r="R86" s="19"/>
      <c r="S86" s="19"/>
    </row>
    <row r="87" spans="1:20" hidden="1" x14ac:dyDescent="0.25">
      <c r="A87" s="12" t="s">
        <v>13</v>
      </c>
      <c r="B87" s="18"/>
      <c r="C87" s="27">
        <f>ROUND(+(C28+C26)/(C67),3)</f>
        <v>0.115</v>
      </c>
      <c r="D87" s="27">
        <f>ROUND(+(D28+D26)/(D67),3)</f>
        <v>0.10299999999999999</v>
      </c>
      <c r="E87" s="27">
        <f>ROUND(+(E28+E26)/(E67),3)</f>
        <v>0.10199999999999999</v>
      </c>
      <c r="F87" s="27">
        <f>ROUND(+(F28+F26)/(F67),3)</f>
        <v>7.1999999999999995E-2</v>
      </c>
      <c r="G87" s="27">
        <f>ROUND(+(G28+G26)/(G67),3)</f>
        <v>3.6999999999999998E-2</v>
      </c>
      <c r="H87" s="27">
        <f t="shared" ref="H87:K87" si="25">ROUND(+(H28+H26)/(H67),3)</f>
        <v>5.6000000000000001E-2</v>
      </c>
      <c r="I87" s="27">
        <f t="shared" si="25"/>
        <v>6.3E-2</v>
      </c>
      <c r="J87" s="27">
        <f t="shared" si="25"/>
        <v>7.8E-2</v>
      </c>
      <c r="K87" s="27">
        <f t="shared" si="25"/>
        <v>7.4999999999999997E-2</v>
      </c>
      <c r="L87" s="27">
        <f t="shared" ref="L87:R87" si="26">ROUND(+(L28+L26)/(L67),3)</f>
        <v>8.1000000000000003E-2</v>
      </c>
      <c r="M87" s="27">
        <f t="shared" si="26"/>
        <v>8.4000000000000005E-2</v>
      </c>
      <c r="N87" s="26">
        <f t="shared" si="26"/>
        <v>8.2000000000000003E-2</v>
      </c>
      <c r="O87" s="26">
        <f t="shared" si="26"/>
        <v>0.08</v>
      </c>
      <c r="P87" s="26">
        <f t="shared" si="26"/>
        <v>-5.3999999999999999E-2</v>
      </c>
      <c r="Q87" s="26">
        <f t="shared" si="26"/>
        <v>3.1E-2</v>
      </c>
      <c r="R87" s="26">
        <f t="shared" si="26"/>
        <v>2.7E-2</v>
      </c>
      <c r="S87" s="26" t="e">
        <f>ROUND(+(S28+S26)/(S67),3)</f>
        <v>#REF!</v>
      </c>
    </row>
    <row r="88" spans="1:20" hidden="1" x14ac:dyDescent="0.25">
      <c r="A88" s="32" t="s">
        <v>14</v>
      </c>
      <c r="B88" s="18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19"/>
      <c r="O88" s="19"/>
      <c r="P88" s="19"/>
      <c r="Q88" s="19"/>
      <c r="R88" s="19"/>
      <c r="S88" s="19"/>
    </row>
    <row r="89" spans="1:20" hidden="1" x14ac:dyDescent="0.25">
      <c r="A89" s="31"/>
      <c r="B89" s="33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10"/>
      <c r="O89" s="10"/>
      <c r="P89" s="10"/>
      <c r="Q89" s="10"/>
      <c r="R89" s="10"/>
      <c r="S89" s="10"/>
    </row>
    <row r="90" spans="1:20" hidden="1" x14ac:dyDescent="0.25">
      <c r="B90" s="7"/>
    </row>
    <row r="91" spans="1:20" hidden="1" x14ac:dyDescent="0.25">
      <c r="B91" s="7"/>
      <c r="C91" s="9"/>
      <c r="D91" s="9"/>
      <c r="E91" s="9"/>
      <c r="F91" s="9"/>
      <c r="G91" s="9"/>
      <c r="H91" s="9"/>
      <c r="I91" s="9"/>
      <c r="J91" s="9"/>
    </row>
    <row r="92" spans="1:20" hidden="1" x14ac:dyDescent="0.25">
      <c r="B92" s="7"/>
      <c r="C92" s="9"/>
      <c r="D92" s="9"/>
      <c r="E92" s="9"/>
      <c r="F92" s="9"/>
      <c r="G92" s="9"/>
      <c r="H92" s="9"/>
      <c r="I92" s="9"/>
      <c r="J92" s="9"/>
      <c r="K92" s="9"/>
    </row>
    <row r="93" spans="1:20" hidden="1" x14ac:dyDescent="0.25">
      <c r="B93" s="7"/>
      <c r="K93" s="9"/>
    </row>
    <row r="94" spans="1:20" hidden="1" x14ac:dyDescent="0.25">
      <c r="A94" s="50" t="s">
        <v>39</v>
      </c>
      <c r="B94" s="7"/>
      <c r="C94" s="3">
        <v>10468</v>
      </c>
      <c r="D94" s="3">
        <f>6812598-6789520</f>
        <v>23078</v>
      </c>
      <c r="E94" s="3">
        <v>12971</v>
      </c>
    </row>
    <row r="95" spans="1:20" hidden="1" x14ac:dyDescent="0.25">
      <c r="A95" s="50" t="s">
        <v>40</v>
      </c>
      <c r="B95" s="7"/>
      <c r="C95" s="9">
        <f>+C34-C94</f>
        <v>6802130</v>
      </c>
      <c r="D95" s="9">
        <f>+D34-D94</f>
        <v>6789520</v>
      </c>
      <c r="E95" s="9">
        <f>+E34-E94</f>
        <v>6799627</v>
      </c>
      <c r="F95" s="9"/>
    </row>
    <row r="96" spans="1:20" hidden="1" x14ac:dyDescent="0.25">
      <c r="B96" s="7"/>
      <c r="E96">
        <f>+E95*E38</f>
        <v>9247492.7200000007</v>
      </c>
    </row>
    <row r="97" spans="1:6" hidden="1" x14ac:dyDescent="0.25">
      <c r="B97" s="7"/>
    </row>
    <row r="98" spans="1:6" hidden="1" x14ac:dyDescent="0.25">
      <c r="B98" s="7"/>
      <c r="C98" s="5">
        <v>26798.080000000002</v>
      </c>
      <c r="D98">
        <v>9233747.1999999993</v>
      </c>
    </row>
    <row r="99" spans="1:6" hidden="1" x14ac:dyDescent="0.25">
      <c r="B99" s="7"/>
      <c r="C99" s="9">
        <f>+C98/2.56</f>
        <v>10468</v>
      </c>
      <c r="D99" s="9">
        <f>+D98/1.36</f>
        <v>6789519.9999999991</v>
      </c>
      <c r="E99" s="9"/>
      <c r="F99" s="9"/>
    </row>
    <row r="100" spans="1:6" hidden="1" x14ac:dyDescent="0.25">
      <c r="B100" s="7"/>
      <c r="D100">
        <v>6812598</v>
      </c>
    </row>
    <row r="101" spans="1:6" hidden="1" x14ac:dyDescent="0.25">
      <c r="B101" s="7"/>
    </row>
    <row r="102" spans="1:6" hidden="1" x14ac:dyDescent="0.25">
      <c r="B102" s="7"/>
    </row>
    <row r="103" spans="1:6" hidden="1" x14ac:dyDescent="0.25">
      <c r="B103" s="7"/>
    </row>
    <row r="104" spans="1:6" x14ac:dyDescent="0.25">
      <c r="B104" s="7"/>
    </row>
    <row r="105" spans="1:6" ht="15.6" x14ac:dyDescent="0.25">
      <c r="A105" s="52" t="s">
        <v>50</v>
      </c>
      <c r="B105" s="7"/>
    </row>
    <row r="106" spans="1:6" x14ac:dyDescent="0.25">
      <c r="A106" s="52" t="s">
        <v>51</v>
      </c>
      <c r="B106" s="7"/>
    </row>
    <row r="107" spans="1:6" x14ac:dyDescent="0.25">
      <c r="B107" s="7"/>
    </row>
    <row r="108" spans="1:6" x14ac:dyDescent="0.25">
      <c r="B108" s="7"/>
    </row>
    <row r="109" spans="1:6" x14ac:dyDescent="0.25">
      <c r="B109" s="7"/>
    </row>
    <row r="110" spans="1:6" x14ac:dyDescent="0.25">
      <c r="B110" s="7"/>
    </row>
    <row r="111" spans="1:6" x14ac:dyDescent="0.25">
      <c r="B111" s="7"/>
    </row>
    <row r="112" spans="1:6" x14ac:dyDescent="0.25">
      <c r="B112" s="7"/>
    </row>
    <row r="113" spans="2:2" x14ac:dyDescent="0.25">
      <c r="B113" s="7"/>
    </row>
    <row r="114" spans="2:2" x14ac:dyDescent="0.25">
      <c r="B114" s="7"/>
    </row>
    <row r="115" spans="2:2" x14ac:dyDescent="0.25">
      <c r="B115" s="7"/>
    </row>
    <row r="116" spans="2:2" x14ac:dyDescent="0.25">
      <c r="B116" s="7"/>
    </row>
    <row r="117" spans="2:2" x14ac:dyDescent="0.25">
      <c r="B117" s="7"/>
    </row>
    <row r="118" spans="2:2" x14ac:dyDescent="0.25">
      <c r="B118" s="7"/>
    </row>
    <row r="119" spans="2:2" x14ac:dyDescent="0.25">
      <c r="B119" s="7"/>
    </row>
    <row r="120" spans="2:2" x14ac:dyDescent="0.25">
      <c r="B120" s="7"/>
    </row>
    <row r="121" spans="2:2" x14ac:dyDescent="0.25">
      <c r="B121" s="7"/>
    </row>
    <row r="122" spans="2:2" x14ac:dyDescent="0.25">
      <c r="B122" s="7"/>
    </row>
    <row r="123" spans="2:2" x14ac:dyDescent="0.25">
      <c r="B123" s="7"/>
    </row>
    <row r="124" spans="2:2" x14ac:dyDescent="0.25">
      <c r="B124" s="7"/>
    </row>
    <row r="125" spans="2:2" x14ac:dyDescent="0.25">
      <c r="B125" s="7"/>
    </row>
    <row r="126" spans="2:2" x14ac:dyDescent="0.25">
      <c r="B126" s="7"/>
    </row>
    <row r="127" spans="2:2" x14ac:dyDescent="0.25">
      <c r="B127" s="7"/>
    </row>
    <row r="128" spans="2:2" x14ac:dyDescent="0.25">
      <c r="B128" s="7"/>
    </row>
    <row r="129" spans="2:2" x14ac:dyDescent="0.25">
      <c r="B129" s="7"/>
    </row>
    <row r="130" spans="2:2" x14ac:dyDescent="0.25">
      <c r="B130" s="7"/>
    </row>
    <row r="131" spans="2:2" x14ac:dyDescent="0.25">
      <c r="B131" s="7"/>
    </row>
    <row r="132" spans="2:2" x14ac:dyDescent="0.25">
      <c r="B132" s="7"/>
    </row>
    <row r="133" spans="2:2" x14ac:dyDescent="0.25">
      <c r="B133" s="7"/>
    </row>
    <row r="134" spans="2:2" x14ac:dyDescent="0.25">
      <c r="B134" s="7"/>
    </row>
    <row r="135" spans="2:2" x14ac:dyDescent="0.25">
      <c r="B135" s="7"/>
    </row>
    <row r="136" spans="2:2" x14ac:dyDescent="0.25">
      <c r="B136" s="7"/>
    </row>
    <row r="137" spans="2:2" x14ac:dyDescent="0.25">
      <c r="B137" s="7"/>
    </row>
    <row r="138" spans="2:2" x14ac:dyDescent="0.25">
      <c r="B138" s="7"/>
    </row>
    <row r="139" spans="2:2" x14ac:dyDescent="0.25">
      <c r="B139" s="7"/>
    </row>
    <row r="140" spans="2:2" x14ac:dyDescent="0.25">
      <c r="B140" s="7"/>
    </row>
    <row r="141" spans="2:2" x14ac:dyDescent="0.25">
      <c r="B141" s="7"/>
    </row>
    <row r="142" spans="2:2" x14ac:dyDescent="0.25">
      <c r="B142" s="7"/>
    </row>
    <row r="143" spans="2:2" x14ac:dyDescent="0.25">
      <c r="B143" s="7"/>
    </row>
    <row r="144" spans="2:2" x14ac:dyDescent="0.25">
      <c r="B144" s="7"/>
    </row>
    <row r="145" spans="2:2" x14ac:dyDescent="0.25">
      <c r="B145" s="7"/>
    </row>
    <row r="146" spans="2:2" x14ac:dyDescent="0.25">
      <c r="B146" s="7"/>
    </row>
    <row r="147" spans="2:2" x14ac:dyDescent="0.25">
      <c r="B147" s="7"/>
    </row>
    <row r="148" spans="2:2" x14ac:dyDescent="0.25">
      <c r="B148" s="7"/>
    </row>
    <row r="149" spans="2:2" x14ac:dyDescent="0.25">
      <c r="B149" s="7"/>
    </row>
    <row r="150" spans="2:2" x14ac:dyDescent="0.25">
      <c r="B150" s="7"/>
    </row>
    <row r="151" spans="2:2" x14ac:dyDescent="0.25">
      <c r="B151" s="7"/>
    </row>
    <row r="152" spans="2:2" x14ac:dyDescent="0.25">
      <c r="B152" s="7"/>
    </row>
    <row r="153" spans="2:2" x14ac:dyDescent="0.25">
      <c r="B153" s="7"/>
    </row>
    <row r="154" spans="2:2" x14ac:dyDescent="0.25">
      <c r="B154" s="7"/>
    </row>
    <row r="155" spans="2:2" x14ac:dyDescent="0.25">
      <c r="B155" s="7"/>
    </row>
    <row r="156" spans="2:2" x14ac:dyDescent="0.25">
      <c r="B156" s="7"/>
    </row>
    <row r="157" spans="2:2" x14ac:dyDescent="0.25">
      <c r="B157" s="7"/>
    </row>
    <row r="158" spans="2:2" x14ac:dyDescent="0.25">
      <c r="B158" s="7"/>
    </row>
    <row r="159" spans="2:2" x14ac:dyDescent="0.25">
      <c r="B159" s="7"/>
    </row>
    <row r="160" spans="2:2" x14ac:dyDescent="0.25">
      <c r="B160" s="7"/>
    </row>
    <row r="161" spans="2:2" x14ac:dyDescent="0.25">
      <c r="B161" s="7"/>
    </row>
    <row r="162" spans="2:2" x14ac:dyDescent="0.25">
      <c r="B162" s="7"/>
    </row>
    <row r="163" spans="2:2" x14ac:dyDescent="0.25">
      <c r="B163" s="7"/>
    </row>
    <row r="164" spans="2:2" x14ac:dyDescent="0.25">
      <c r="B164" s="7"/>
    </row>
    <row r="165" spans="2:2" x14ac:dyDescent="0.25">
      <c r="B165" s="7"/>
    </row>
    <row r="166" spans="2:2" x14ac:dyDescent="0.25">
      <c r="B166" s="7"/>
    </row>
    <row r="167" spans="2:2" x14ac:dyDescent="0.25">
      <c r="B167" s="7"/>
    </row>
    <row r="168" spans="2:2" x14ac:dyDescent="0.25">
      <c r="B168" s="7"/>
    </row>
    <row r="169" spans="2:2" x14ac:dyDescent="0.25">
      <c r="B169" s="7"/>
    </row>
    <row r="170" spans="2:2" x14ac:dyDescent="0.25">
      <c r="B170" s="7"/>
    </row>
    <row r="171" spans="2:2" x14ac:dyDescent="0.25">
      <c r="B171" s="7"/>
    </row>
    <row r="172" spans="2:2" x14ac:dyDescent="0.25">
      <c r="B172" s="7"/>
    </row>
    <row r="173" spans="2:2" x14ac:dyDescent="0.25">
      <c r="B173" s="7"/>
    </row>
    <row r="174" spans="2:2" x14ac:dyDescent="0.25">
      <c r="B174" s="7"/>
    </row>
    <row r="175" spans="2:2" x14ac:dyDescent="0.25">
      <c r="B175" s="7"/>
    </row>
    <row r="176" spans="2:2" x14ac:dyDescent="0.25">
      <c r="B176" s="7"/>
    </row>
    <row r="177" spans="2:2" x14ac:dyDescent="0.25">
      <c r="B177" s="7"/>
    </row>
    <row r="178" spans="2:2" x14ac:dyDescent="0.25">
      <c r="B178" s="7"/>
    </row>
    <row r="179" spans="2:2" x14ac:dyDescent="0.25">
      <c r="B179" s="7"/>
    </row>
    <row r="180" spans="2:2" x14ac:dyDescent="0.25">
      <c r="B180" s="7"/>
    </row>
    <row r="181" spans="2:2" x14ac:dyDescent="0.25">
      <c r="B181" s="7"/>
    </row>
    <row r="182" spans="2:2" x14ac:dyDescent="0.25">
      <c r="B182" s="7"/>
    </row>
    <row r="183" spans="2:2" x14ac:dyDescent="0.25">
      <c r="B183" s="7"/>
    </row>
    <row r="184" spans="2:2" x14ac:dyDescent="0.25">
      <c r="B184" s="7"/>
    </row>
    <row r="185" spans="2:2" x14ac:dyDescent="0.25">
      <c r="B185" s="7"/>
    </row>
    <row r="186" spans="2:2" x14ac:dyDescent="0.25">
      <c r="B186" s="7"/>
    </row>
    <row r="187" spans="2:2" x14ac:dyDescent="0.25">
      <c r="B187" s="7"/>
    </row>
    <row r="188" spans="2:2" x14ac:dyDescent="0.25">
      <c r="B188" s="7"/>
    </row>
    <row r="189" spans="2:2" x14ac:dyDescent="0.25">
      <c r="B189" s="7"/>
    </row>
    <row r="190" spans="2:2" x14ac:dyDescent="0.25">
      <c r="B190" s="7"/>
    </row>
    <row r="191" spans="2:2" x14ac:dyDescent="0.25">
      <c r="B191" s="7"/>
    </row>
    <row r="192" spans="2:2" x14ac:dyDescent="0.25">
      <c r="B192" s="7"/>
    </row>
    <row r="193" spans="2:2" x14ac:dyDescent="0.25">
      <c r="B193" s="7"/>
    </row>
    <row r="194" spans="2:2" x14ac:dyDescent="0.25">
      <c r="B194" s="7"/>
    </row>
    <row r="195" spans="2:2" x14ac:dyDescent="0.25">
      <c r="B195" s="7"/>
    </row>
    <row r="196" spans="2:2" x14ac:dyDescent="0.25">
      <c r="B196" s="7"/>
    </row>
    <row r="197" spans="2:2" x14ac:dyDescent="0.25">
      <c r="B197" s="7"/>
    </row>
    <row r="198" spans="2:2" x14ac:dyDescent="0.25">
      <c r="B198" s="7"/>
    </row>
    <row r="199" spans="2:2" x14ac:dyDescent="0.25">
      <c r="B199" s="7"/>
    </row>
    <row r="200" spans="2:2" x14ac:dyDescent="0.25">
      <c r="B200" s="7"/>
    </row>
    <row r="201" spans="2:2" x14ac:dyDescent="0.25">
      <c r="B201" s="7"/>
    </row>
    <row r="202" spans="2:2" x14ac:dyDescent="0.25">
      <c r="B202" s="7"/>
    </row>
    <row r="203" spans="2:2" x14ac:dyDescent="0.25">
      <c r="B203" s="7"/>
    </row>
    <row r="204" spans="2:2" x14ac:dyDescent="0.25">
      <c r="B204" s="7"/>
    </row>
    <row r="205" spans="2:2" x14ac:dyDescent="0.25">
      <c r="B205" s="7"/>
    </row>
    <row r="206" spans="2:2" x14ac:dyDescent="0.25">
      <c r="B206" s="7"/>
    </row>
    <row r="207" spans="2:2" x14ac:dyDescent="0.25">
      <c r="B207" s="7"/>
    </row>
    <row r="208" spans="2:2" x14ac:dyDescent="0.25">
      <c r="B208" s="7"/>
    </row>
    <row r="209" spans="2:2" x14ac:dyDescent="0.25">
      <c r="B209" s="7"/>
    </row>
    <row r="210" spans="2:2" x14ac:dyDescent="0.25">
      <c r="B210" s="7"/>
    </row>
    <row r="211" spans="2:2" x14ac:dyDescent="0.25">
      <c r="B211" s="7"/>
    </row>
    <row r="212" spans="2:2" x14ac:dyDescent="0.25">
      <c r="B212" s="7"/>
    </row>
    <row r="213" spans="2:2" x14ac:dyDescent="0.25">
      <c r="B213" s="7"/>
    </row>
    <row r="214" spans="2:2" x14ac:dyDescent="0.25">
      <c r="B214" s="7"/>
    </row>
    <row r="215" spans="2:2" x14ac:dyDescent="0.25">
      <c r="B215" s="7"/>
    </row>
    <row r="216" spans="2:2" x14ac:dyDescent="0.25">
      <c r="B216" s="7"/>
    </row>
    <row r="217" spans="2:2" x14ac:dyDescent="0.25">
      <c r="B217" s="7"/>
    </row>
    <row r="218" spans="2:2" x14ac:dyDescent="0.25">
      <c r="B218" s="7"/>
    </row>
    <row r="219" spans="2:2" x14ac:dyDescent="0.25">
      <c r="B219" s="7"/>
    </row>
    <row r="220" spans="2:2" x14ac:dyDescent="0.25">
      <c r="B220" s="7"/>
    </row>
    <row r="221" spans="2:2" x14ac:dyDescent="0.25">
      <c r="B221" s="7"/>
    </row>
    <row r="222" spans="2:2" x14ac:dyDescent="0.25">
      <c r="B222" s="7"/>
    </row>
    <row r="223" spans="2:2" x14ac:dyDescent="0.25">
      <c r="B223" s="7"/>
    </row>
    <row r="224" spans="2:2" x14ac:dyDescent="0.25">
      <c r="B224" s="7"/>
    </row>
    <row r="225" spans="2:2" x14ac:dyDescent="0.25">
      <c r="B225" s="7"/>
    </row>
    <row r="226" spans="2:2" x14ac:dyDescent="0.25">
      <c r="B226" s="7"/>
    </row>
    <row r="227" spans="2:2" x14ac:dyDescent="0.25">
      <c r="B227" s="7"/>
    </row>
    <row r="228" spans="2:2" x14ac:dyDescent="0.25">
      <c r="B228" s="7"/>
    </row>
    <row r="229" spans="2:2" x14ac:dyDescent="0.25">
      <c r="B229" s="7"/>
    </row>
    <row r="230" spans="2:2" x14ac:dyDescent="0.25">
      <c r="B230" s="7"/>
    </row>
    <row r="231" spans="2:2" x14ac:dyDescent="0.25">
      <c r="B231" s="7"/>
    </row>
    <row r="232" spans="2:2" x14ac:dyDescent="0.25">
      <c r="B232" s="7"/>
    </row>
    <row r="233" spans="2:2" x14ac:dyDescent="0.25">
      <c r="B233" s="7"/>
    </row>
    <row r="234" spans="2:2" x14ac:dyDescent="0.25">
      <c r="B234" s="7"/>
    </row>
    <row r="235" spans="2:2" x14ac:dyDescent="0.25">
      <c r="B235" s="7"/>
    </row>
    <row r="236" spans="2:2" x14ac:dyDescent="0.25">
      <c r="B236" s="7"/>
    </row>
    <row r="237" spans="2:2" x14ac:dyDescent="0.25">
      <c r="B237" s="7"/>
    </row>
    <row r="238" spans="2:2" x14ac:dyDescent="0.25">
      <c r="B238" s="7"/>
    </row>
    <row r="239" spans="2:2" x14ac:dyDescent="0.25">
      <c r="B239" s="7"/>
    </row>
    <row r="240" spans="2:2" x14ac:dyDescent="0.25">
      <c r="B240" s="7"/>
    </row>
    <row r="241" spans="2:2" x14ac:dyDescent="0.25">
      <c r="B241" s="7"/>
    </row>
    <row r="242" spans="2:2" x14ac:dyDescent="0.25">
      <c r="B242" s="7"/>
    </row>
    <row r="243" spans="2:2" x14ac:dyDescent="0.25">
      <c r="B243" s="7"/>
    </row>
    <row r="244" spans="2:2" x14ac:dyDescent="0.25">
      <c r="B244" s="7"/>
    </row>
    <row r="245" spans="2:2" x14ac:dyDescent="0.25">
      <c r="B245" s="7"/>
    </row>
    <row r="246" spans="2:2" x14ac:dyDescent="0.25">
      <c r="B246" s="7"/>
    </row>
    <row r="247" spans="2:2" x14ac:dyDescent="0.25">
      <c r="B247" s="7"/>
    </row>
    <row r="248" spans="2:2" x14ac:dyDescent="0.25">
      <c r="B248" s="7"/>
    </row>
    <row r="249" spans="2:2" x14ac:dyDescent="0.25">
      <c r="B249" s="7"/>
    </row>
    <row r="250" spans="2:2" x14ac:dyDescent="0.25">
      <c r="B250" s="7"/>
    </row>
    <row r="251" spans="2:2" x14ac:dyDescent="0.25">
      <c r="B251" s="7"/>
    </row>
    <row r="252" spans="2:2" x14ac:dyDescent="0.25">
      <c r="B252" s="7"/>
    </row>
    <row r="253" spans="2:2" x14ac:dyDescent="0.25">
      <c r="B253" s="7"/>
    </row>
    <row r="254" spans="2:2" x14ac:dyDescent="0.25">
      <c r="B254" s="7"/>
    </row>
    <row r="255" spans="2:2" x14ac:dyDescent="0.25">
      <c r="B255" s="7"/>
    </row>
    <row r="256" spans="2:2" x14ac:dyDescent="0.25">
      <c r="B256" s="7"/>
    </row>
    <row r="257" spans="2:2" x14ac:dyDescent="0.25">
      <c r="B257" s="7"/>
    </row>
    <row r="258" spans="2:2" x14ac:dyDescent="0.25">
      <c r="B258" s="7"/>
    </row>
    <row r="259" spans="2:2" x14ac:dyDescent="0.25">
      <c r="B259" s="7"/>
    </row>
    <row r="260" spans="2:2" x14ac:dyDescent="0.25">
      <c r="B260" s="7"/>
    </row>
    <row r="261" spans="2:2" x14ac:dyDescent="0.25">
      <c r="B261" s="7"/>
    </row>
    <row r="262" spans="2:2" x14ac:dyDescent="0.25">
      <c r="B262" s="7"/>
    </row>
    <row r="263" spans="2:2" x14ac:dyDescent="0.25">
      <c r="B263" s="7"/>
    </row>
    <row r="264" spans="2:2" x14ac:dyDescent="0.25">
      <c r="B264" s="7"/>
    </row>
    <row r="265" spans="2:2" x14ac:dyDescent="0.25">
      <c r="B265" s="7"/>
    </row>
    <row r="266" spans="2:2" x14ac:dyDescent="0.25">
      <c r="B266" s="7"/>
    </row>
    <row r="267" spans="2:2" x14ac:dyDescent="0.25">
      <c r="B267" s="7"/>
    </row>
    <row r="268" spans="2:2" x14ac:dyDescent="0.25">
      <c r="B268" s="7"/>
    </row>
    <row r="269" spans="2:2" x14ac:dyDescent="0.25">
      <c r="B269" s="7"/>
    </row>
    <row r="270" spans="2:2" x14ac:dyDescent="0.25">
      <c r="B270" s="7"/>
    </row>
    <row r="271" spans="2:2" x14ac:dyDescent="0.25">
      <c r="B271" s="7"/>
    </row>
    <row r="272" spans="2:2" x14ac:dyDescent="0.25">
      <c r="B272" s="7"/>
    </row>
    <row r="273" spans="2:2" x14ac:dyDescent="0.25">
      <c r="B273" s="7"/>
    </row>
    <row r="274" spans="2:2" x14ac:dyDescent="0.25">
      <c r="B274" s="7"/>
    </row>
    <row r="275" spans="2:2" x14ac:dyDescent="0.25">
      <c r="B275" s="7"/>
    </row>
    <row r="276" spans="2:2" x14ac:dyDescent="0.25">
      <c r="B276" s="7"/>
    </row>
    <row r="277" spans="2:2" x14ac:dyDescent="0.25">
      <c r="B277" s="7"/>
    </row>
    <row r="278" spans="2:2" x14ac:dyDescent="0.25">
      <c r="B278" s="7"/>
    </row>
    <row r="279" spans="2:2" x14ac:dyDescent="0.25">
      <c r="B279" s="7"/>
    </row>
    <row r="280" spans="2:2" x14ac:dyDescent="0.25">
      <c r="B280" s="7"/>
    </row>
    <row r="281" spans="2:2" x14ac:dyDescent="0.25">
      <c r="B281" s="7"/>
    </row>
    <row r="282" spans="2:2" x14ac:dyDescent="0.25">
      <c r="B282" s="7"/>
    </row>
    <row r="283" spans="2:2" x14ac:dyDescent="0.25">
      <c r="B283" s="7"/>
    </row>
    <row r="284" spans="2:2" x14ac:dyDescent="0.25">
      <c r="B284" s="7"/>
    </row>
    <row r="285" spans="2:2" x14ac:dyDescent="0.25">
      <c r="B285" s="7"/>
    </row>
    <row r="286" spans="2:2" x14ac:dyDescent="0.25">
      <c r="B286" s="7"/>
    </row>
    <row r="287" spans="2:2" x14ac:dyDescent="0.25">
      <c r="B287" s="7"/>
    </row>
    <row r="288" spans="2:2" x14ac:dyDescent="0.25">
      <c r="B288" s="7"/>
    </row>
    <row r="289" spans="2:2" x14ac:dyDescent="0.25">
      <c r="B289" s="7"/>
    </row>
    <row r="290" spans="2:2" x14ac:dyDescent="0.25">
      <c r="B290" s="7"/>
    </row>
    <row r="291" spans="2:2" x14ac:dyDescent="0.25">
      <c r="B291" s="7"/>
    </row>
    <row r="292" spans="2:2" x14ac:dyDescent="0.25">
      <c r="B292" s="7"/>
    </row>
    <row r="293" spans="2:2" x14ac:dyDescent="0.25">
      <c r="B293" s="7"/>
    </row>
    <row r="294" spans="2:2" x14ac:dyDescent="0.25">
      <c r="B294" s="7"/>
    </row>
    <row r="295" spans="2:2" x14ac:dyDescent="0.25">
      <c r="B295" s="7"/>
    </row>
    <row r="296" spans="2:2" x14ac:dyDescent="0.25">
      <c r="B296" s="7"/>
    </row>
    <row r="297" spans="2:2" x14ac:dyDescent="0.25">
      <c r="B297" s="7"/>
    </row>
    <row r="298" spans="2:2" x14ac:dyDescent="0.25">
      <c r="B298" s="7"/>
    </row>
    <row r="299" spans="2:2" x14ac:dyDescent="0.25">
      <c r="B299" s="7"/>
    </row>
    <row r="300" spans="2:2" x14ac:dyDescent="0.25">
      <c r="B300" s="7"/>
    </row>
    <row r="301" spans="2:2" x14ac:dyDescent="0.25">
      <c r="B301" s="7"/>
    </row>
    <row r="302" spans="2:2" x14ac:dyDescent="0.25">
      <c r="B302" s="7"/>
    </row>
    <row r="303" spans="2:2" x14ac:dyDescent="0.25">
      <c r="B303" s="7"/>
    </row>
    <row r="304" spans="2:2" x14ac:dyDescent="0.25">
      <c r="B304" s="7"/>
    </row>
    <row r="305" spans="2:2" x14ac:dyDescent="0.25">
      <c r="B305" s="7"/>
    </row>
    <row r="306" spans="2:2" x14ac:dyDescent="0.25">
      <c r="B306" s="7"/>
    </row>
    <row r="307" spans="2:2" x14ac:dyDescent="0.25">
      <c r="B307" s="7"/>
    </row>
    <row r="308" spans="2:2" x14ac:dyDescent="0.25">
      <c r="B308" s="7"/>
    </row>
    <row r="309" spans="2:2" x14ac:dyDescent="0.25">
      <c r="B309" s="7"/>
    </row>
    <row r="310" spans="2:2" x14ac:dyDescent="0.25">
      <c r="B310" s="7"/>
    </row>
    <row r="311" spans="2:2" x14ac:dyDescent="0.25">
      <c r="B311" s="7"/>
    </row>
    <row r="312" spans="2:2" x14ac:dyDescent="0.25">
      <c r="B312" s="7"/>
    </row>
    <row r="313" spans="2:2" x14ac:dyDescent="0.25">
      <c r="B313" s="7"/>
    </row>
    <row r="314" spans="2:2" x14ac:dyDescent="0.25">
      <c r="B314" s="7"/>
    </row>
    <row r="315" spans="2:2" x14ac:dyDescent="0.25">
      <c r="B315" s="7"/>
    </row>
    <row r="316" spans="2:2" x14ac:dyDescent="0.25">
      <c r="B316" s="7"/>
    </row>
    <row r="317" spans="2:2" x14ac:dyDescent="0.25">
      <c r="B317" s="7"/>
    </row>
    <row r="318" spans="2:2" x14ac:dyDescent="0.25">
      <c r="B318" s="7"/>
    </row>
    <row r="319" spans="2:2" x14ac:dyDescent="0.25">
      <c r="B319" s="7"/>
    </row>
    <row r="320" spans="2:2" x14ac:dyDescent="0.25">
      <c r="B320" s="7"/>
    </row>
    <row r="321" spans="2:2" x14ac:dyDescent="0.25">
      <c r="B321" s="7"/>
    </row>
    <row r="322" spans="2:2" x14ac:dyDescent="0.25">
      <c r="B322" s="7"/>
    </row>
    <row r="323" spans="2:2" x14ac:dyDescent="0.25">
      <c r="B323" s="7"/>
    </row>
    <row r="324" spans="2:2" x14ac:dyDescent="0.25">
      <c r="B324" s="7"/>
    </row>
    <row r="325" spans="2:2" x14ac:dyDescent="0.25">
      <c r="B325" s="7"/>
    </row>
    <row r="326" spans="2:2" x14ac:dyDescent="0.25">
      <c r="B326" s="7"/>
    </row>
    <row r="327" spans="2:2" x14ac:dyDescent="0.25">
      <c r="B327" s="7"/>
    </row>
    <row r="328" spans="2:2" x14ac:dyDescent="0.25">
      <c r="B328" s="7"/>
    </row>
    <row r="329" spans="2:2" x14ac:dyDescent="0.25">
      <c r="B329" s="7"/>
    </row>
    <row r="330" spans="2:2" x14ac:dyDescent="0.25">
      <c r="B330" s="7"/>
    </row>
    <row r="331" spans="2:2" x14ac:dyDescent="0.25">
      <c r="B331" s="7"/>
    </row>
    <row r="332" spans="2:2" x14ac:dyDescent="0.25">
      <c r="B332" s="7"/>
    </row>
    <row r="333" spans="2:2" x14ac:dyDescent="0.25">
      <c r="B333" s="7"/>
    </row>
    <row r="334" spans="2:2" x14ac:dyDescent="0.25">
      <c r="B334" s="7"/>
    </row>
    <row r="335" spans="2:2" x14ac:dyDescent="0.25">
      <c r="B335" s="7"/>
    </row>
    <row r="336" spans="2:2" x14ac:dyDescent="0.25">
      <c r="B336" s="7"/>
    </row>
    <row r="337" spans="2:2" x14ac:dyDescent="0.25">
      <c r="B337" s="7"/>
    </row>
    <row r="338" spans="2:2" x14ac:dyDescent="0.25">
      <c r="B338" s="7"/>
    </row>
    <row r="339" spans="2:2" x14ac:dyDescent="0.25">
      <c r="B339" s="7"/>
    </row>
    <row r="340" spans="2:2" x14ac:dyDescent="0.25">
      <c r="B340" s="7"/>
    </row>
    <row r="341" spans="2:2" x14ac:dyDescent="0.25">
      <c r="B341" s="7"/>
    </row>
    <row r="342" spans="2:2" x14ac:dyDescent="0.25">
      <c r="B342" s="7"/>
    </row>
    <row r="343" spans="2:2" x14ac:dyDescent="0.25">
      <c r="B343" s="7"/>
    </row>
    <row r="344" spans="2:2" x14ac:dyDescent="0.25">
      <c r="B344" s="7"/>
    </row>
    <row r="345" spans="2:2" x14ac:dyDescent="0.25">
      <c r="B345" s="7"/>
    </row>
    <row r="346" spans="2:2" x14ac:dyDescent="0.25">
      <c r="B346" s="7"/>
    </row>
    <row r="347" spans="2:2" x14ac:dyDescent="0.25">
      <c r="B347" s="7"/>
    </row>
    <row r="348" spans="2:2" x14ac:dyDescent="0.25">
      <c r="B348" s="7"/>
    </row>
    <row r="349" spans="2:2" x14ac:dyDescent="0.25">
      <c r="B349" s="7"/>
    </row>
    <row r="350" spans="2:2" x14ac:dyDescent="0.25">
      <c r="B350" s="7"/>
    </row>
    <row r="351" spans="2:2" x14ac:dyDescent="0.25">
      <c r="B351" s="7"/>
    </row>
    <row r="352" spans="2:2" x14ac:dyDescent="0.25">
      <c r="B352" s="7"/>
    </row>
    <row r="353" spans="2:2" x14ac:dyDescent="0.25">
      <c r="B353" s="7"/>
    </row>
    <row r="354" spans="2:2" x14ac:dyDescent="0.25">
      <c r="B354" s="7"/>
    </row>
    <row r="355" spans="2:2" x14ac:dyDescent="0.25">
      <c r="B355" s="7"/>
    </row>
    <row r="356" spans="2:2" x14ac:dyDescent="0.25">
      <c r="B356" s="7"/>
    </row>
    <row r="357" spans="2:2" x14ac:dyDescent="0.25">
      <c r="B357" s="7"/>
    </row>
    <row r="358" spans="2:2" x14ac:dyDescent="0.25">
      <c r="B358" s="7"/>
    </row>
    <row r="359" spans="2:2" x14ac:dyDescent="0.25">
      <c r="B359" s="7"/>
    </row>
    <row r="360" spans="2:2" x14ac:dyDescent="0.25">
      <c r="B360" s="7"/>
    </row>
    <row r="361" spans="2:2" x14ac:dyDescent="0.25">
      <c r="B361" s="7"/>
    </row>
    <row r="362" spans="2:2" x14ac:dyDescent="0.25">
      <c r="B362" s="7"/>
    </row>
    <row r="363" spans="2:2" x14ac:dyDescent="0.25">
      <c r="B363" s="7"/>
    </row>
    <row r="364" spans="2:2" x14ac:dyDescent="0.25">
      <c r="B364" s="7"/>
    </row>
    <row r="365" spans="2:2" x14ac:dyDescent="0.25">
      <c r="B365" s="7"/>
    </row>
    <row r="366" spans="2:2" x14ac:dyDescent="0.25">
      <c r="B366" s="7"/>
    </row>
    <row r="367" spans="2:2" x14ac:dyDescent="0.25">
      <c r="B367" s="7"/>
    </row>
    <row r="368" spans="2:2" x14ac:dyDescent="0.25">
      <c r="B368" s="7"/>
    </row>
    <row r="369" spans="2:2" x14ac:dyDescent="0.25">
      <c r="B369" s="7"/>
    </row>
    <row r="370" spans="2:2" x14ac:dyDescent="0.25">
      <c r="B370" s="7"/>
    </row>
    <row r="371" spans="2:2" x14ac:dyDescent="0.25">
      <c r="B371" s="7"/>
    </row>
    <row r="372" spans="2:2" x14ac:dyDescent="0.25">
      <c r="B372" s="7"/>
    </row>
    <row r="373" spans="2:2" x14ac:dyDescent="0.25">
      <c r="B373" s="7"/>
    </row>
    <row r="374" spans="2:2" x14ac:dyDescent="0.25">
      <c r="B374" s="7"/>
    </row>
    <row r="375" spans="2:2" x14ac:dyDescent="0.25">
      <c r="B375" s="7"/>
    </row>
    <row r="376" spans="2:2" x14ac:dyDescent="0.25">
      <c r="B376" s="7"/>
    </row>
    <row r="377" spans="2:2" x14ac:dyDescent="0.25">
      <c r="B377" s="7"/>
    </row>
    <row r="378" spans="2:2" x14ac:dyDescent="0.25">
      <c r="B378" s="7"/>
    </row>
    <row r="379" spans="2:2" x14ac:dyDescent="0.25">
      <c r="B379" s="7"/>
    </row>
    <row r="380" spans="2:2" x14ac:dyDescent="0.25">
      <c r="B380" s="7"/>
    </row>
    <row r="381" spans="2:2" x14ac:dyDescent="0.25">
      <c r="B381" s="7"/>
    </row>
    <row r="382" spans="2:2" x14ac:dyDescent="0.25">
      <c r="B382" s="7"/>
    </row>
    <row r="383" spans="2:2" x14ac:dyDescent="0.25">
      <c r="B383" s="7"/>
    </row>
    <row r="384" spans="2:2" x14ac:dyDescent="0.25">
      <c r="B384" s="7"/>
    </row>
    <row r="385" spans="2:2" x14ac:dyDescent="0.25">
      <c r="B385" s="7"/>
    </row>
    <row r="386" spans="2:2" x14ac:dyDescent="0.25">
      <c r="B386" s="7"/>
    </row>
    <row r="387" spans="2:2" x14ac:dyDescent="0.25">
      <c r="B387" s="7"/>
    </row>
    <row r="388" spans="2:2" x14ac:dyDescent="0.25">
      <c r="B388" s="7"/>
    </row>
    <row r="389" spans="2:2" x14ac:dyDescent="0.25">
      <c r="B389" s="7"/>
    </row>
    <row r="390" spans="2:2" x14ac:dyDescent="0.25">
      <c r="B390" s="7"/>
    </row>
    <row r="391" spans="2:2" x14ac:dyDescent="0.25">
      <c r="B391" s="7"/>
    </row>
    <row r="392" spans="2:2" x14ac:dyDescent="0.25">
      <c r="B392" s="7"/>
    </row>
    <row r="393" spans="2:2" x14ac:dyDescent="0.25">
      <c r="B393" s="7"/>
    </row>
    <row r="394" spans="2:2" x14ac:dyDescent="0.25">
      <c r="B394" s="7"/>
    </row>
    <row r="395" spans="2:2" x14ac:dyDescent="0.25">
      <c r="B395" s="7"/>
    </row>
    <row r="396" spans="2:2" x14ac:dyDescent="0.25">
      <c r="B396" s="7"/>
    </row>
    <row r="397" spans="2:2" x14ac:dyDescent="0.25">
      <c r="B397" s="7"/>
    </row>
    <row r="398" spans="2:2" x14ac:dyDescent="0.25">
      <c r="B398" s="7"/>
    </row>
    <row r="399" spans="2:2" x14ac:dyDescent="0.25">
      <c r="B399" s="7"/>
    </row>
    <row r="400" spans="2:2" x14ac:dyDescent="0.25">
      <c r="B400" s="7"/>
    </row>
    <row r="401" spans="2:2" x14ac:dyDescent="0.25">
      <c r="B401" s="7"/>
    </row>
    <row r="402" spans="2:2" x14ac:dyDescent="0.25">
      <c r="B402" s="7"/>
    </row>
    <row r="403" spans="2:2" x14ac:dyDescent="0.25">
      <c r="B403" s="7"/>
    </row>
    <row r="404" spans="2:2" x14ac:dyDescent="0.25">
      <c r="B404" s="7"/>
    </row>
    <row r="405" spans="2:2" x14ac:dyDescent="0.25">
      <c r="B405" s="7"/>
    </row>
    <row r="406" spans="2:2" x14ac:dyDescent="0.25">
      <c r="B406" s="7"/>
    </row>
    <row r="407" spans="2:2" x14ac:dyDescent="0.25">
      <c r="B407" s="7"/>
    </row>
    <row r="408" spans="2:2" x14ac:dyDescent="0.25">
      <c r="B408" s="7"/>
    </row>
    <row r="409" spans="2:2" x14ac:dyDescent="0.25">
      <c r="B409" s="7"/>
    </row>
    <row r="410" spans="2:2" x14ac:dyDescent="0.25">
      <c r="B410" s="7"/>
    </row>
    <row r="411" spans="2:2" x14ac:dyDescent="0.25">
      <c r="B411" s="7"/>
    </row>
    <row r="412" spans="2:2" x14ac:dyDescent="0.25">
      <c r="B412" s="7"/>
    </row>
    <row r="413" spans="2:2" x14ac:dyDescent="0.25">
      <c r="B413" s="7"/>
    </row>
    <row r="414" spans="2:2" x14ac:dyDescent="0.25">
      <c r="B414" s="7"/>
    </row>
    <row r="415" spans="2:2" x14ac:dyDescent="0.25">
      <c r="B415" s="7"/>
    </row>
    <row r="416" spans="2:2" x14ac:dyDescent="0.25">
      <c r="B416" s="7"/>
    </row>
    <row r="417" spans="2:2" x14ac:dyDescent="0.25">
      <c r="B417" s="7"/>
    </row>
    <row r="418" spans="2:2" x14ac:dyDescent="0.25">
      <c r="B418" s="7"/>
    </row>
    <row r="419" spans="2:2" x14ac:dyDescent="0.25">
      <c r="B419" s="7"/>
    </row>
    <row r="420" spans="2:2" x14ac:dyDescent="0.25">
      <c r="B420" s="7"/>
    </row>
    <row r="421" spans="2:2" x14ac:dyDescent="0.25">
      <c r="B421" s="7"/>
    </row>
    <row r="422" spans="2:2" x14ac:dyDescent="0.25">
      <c r="B422" s="7"/>
    </row>
    <row r="423" spans="2:2" x14ac:dyDescent="0.25">
      <c r="B423" s="7"/>
    </row>
    <row r="424" spans="2:2" x14ac:dyDescent="0.25">
      <c r="B424" s="7"/>
    </row>
    <row r="425" spans="2:2" x14ac:dyDescent="0.25">
      <c r="B425" s="7"/>
    </row>
    <row r="426" spans="2:2" x14ac:dyDescent="0.25">
      <c r="B426" s="7"/>
    </row>
    <row r="427" spans="2:2" x14ac:dyDescent="0.25">
      <c r="B427" s="7"/>
    </row>
    <row r="428" spans="2:2" x14ac:dyDescent="0.25">
      <c r="B428" s="7"/>
    </row>
    <row r="429" spans="2:2" x14ac:dyDescent="0.25">
      <c r="B429" s="7"/>
    </row>
    <row r="430" spans="2:2" x14ac:dyDescent="0.25">
      <c r="B430" s="7"/>
    </row>
    <row r="431" spans="2:2" x14ac:dyDescent="0.25">
      <c r="B431" s="7"/>
    </row>
    <row r="432" spans="2:2" x14ac:dyDescent="0.25">
      <c r="B432" s="7"/>
    </row>
    <row r="433" spans="2:2" x14ac:dyDescent="0.25">
      <c r="B433" s="7"/>
    </row>
    <row r="434" spans="2:2" x14ac:dyDescent="0.25">
      <c r="B434" s="7"/>
    </row>
    <row r="435" spans="2:2" x14ac:dyDescent="0.25">
      <c r="B435" s="7"/>
    </row>
    <row r="436" spans="2:2" x14ac:dyDescent="0.25">
      <c r="B436" s="7"/>
    </row>
    <row r="437" spans="2:2" x14ac:dyDescent="0.25">
      <c r="B437" s="7"/>
    </row>
    <row r="438" spans="2:2" x14ac:dyDescent="0.25">
      <c r="B438" s="7"/>
    </row>
    <row r="439" spans="2:2" x14ac:dyDescent="0.25">
      <c r="B439" s="7"/>
    </row>
    <row r="440" spans="2:2" x14ac:dyDescent="0.25">
      <c r="B440" s="7"/>
    </row>
    <row r="441" spans="2:2" x14ac:dyDescent="0.25">
      <c r="B441" s="7"/>
    </row>
    <row r="442" spans="2:2" x14ac:dyDescent="0.25">
      <c r="B442" s="7"/>
    </row>
    <row r="443" spans="2:2" x14ac:dyDescent="0.25">
      <c r="B443" s="7"/>
    </row>
    <row r="444" spans="2:2" x14ac:dyDescent="0.25">
      <c r="B444" s="7"/>
    </row>
    <row r="445" spans="2:2" x14ac:dyDescent="0.25">
      <c r="B445" s="7"/>
    </row>
    <row r="446" spans="2:2" x14ac:dyDescent="0.25">
      <c r="B446" s="7"/>
    </row>
    <row r="447" spans="2:2" x14ac:dyDescent="0.25">
      <c r="B447" s="7"/>
    </row>
    <row r="448" spans="2:2" x14ac:dyDescent="0.25">
      <c r="B448" s="7"/>
    </row>
    <row r="449" spans="2:2" x14ac:dyDescent="0.25">
      <c r="B449" s="7"/>
    </row>
    <row r="450" spans="2:2" x14ac:dyDescent="0.25">
      <c r="B450" s="7"/>
    </row>
    <row r="451" spans="2:2" x14ac:dyDescent="0.25">
      <c r="B451" s="7"/>
    </row>
    <row r="452" spans="2:2" x14ac:dyDescent="0.25">
      <c r="B452" s="7"/>
    </row>
    <row r="453" spans="2:2" x14ac:dyDescent="0.25">
      <c r="B453" s="7"/>
    </row>
    <row r="454" spans="2:2" x14ac:dyDescent="0.25">
      <c r="B454" s="7"/>
    </row>
    <row r="455" spans="2:2" x14ac:dyDescent="0.25">
      <c r="B455" s="7"/>
    </row>
    <row r="456" spans="2:2" x14ac:dyDescent="0.25">
      <c r="B456" s="7"/>
    </row>
    <row r="457" spans="2:2" x14ac:dyDescent="0.25">
      <c r="B457" s="7"/>
    </row>
    <row r="458" spans="2:2" x14ac:dyDescent="0.25">
      <c r="B458" s="7"/>
    </row>
    <row r="459" spans="2:2" x14ac:dyDescent="0.25">
      <c r="B459" s="7"/>
    </row>
    <row r="460" spans="2:2" x14ac:dyDescent="0.25">
      <c r="B460" s="7"/>
    </row>
    <row r="461" spans="2:2" x14ac:dyDescent="0.25">
      <c r="B461" s="7"/>
    </row>
    <row r="462" spans="2:2" x14ac:dyDescent="0.25">
      <c r="B462" s="7"/>
    </row>
    <row r="463" spans="2:2" x14ac:dyDescent="0.25">
      <c r="B463" s="7"/>
    </row>
    <row r="464" spans="2:2" x14ac:dyDescent="0.25">
      <c r="B464" s="7"/>
    </row>
    <row r="465" spans="2:2" x14ac:dyDescent="0.25">
      <c r="B465" s="7"/>
    </row>
    <row r="466" spans="2:2" x14ac:dyDescent="0.25">
      <c r="B466" s="7"/>
    </row>
    <row r="467" spans="2:2" x14ac:dyDescent="0.25">
      <c r="B467" s="7"/>
    </row>
    <row r="468" spans="2:2" x14ac:dyDescent="0.25">
      <c r="B468" s="7"/>
    </row>
    <row r="469" spans="2:2" x14ac:dyDescent="0.25">
      <c r="B469" s="7"/>
    </row>
    <row r="470" spans="2:2" x14ac:dyDescent="0.25">
      <c r="B470" s="7"/>
    </row>
    <row r="471" spans="2:2" x14ac:dyDescent="0.25">
      <c r="B471" s="7"/>
    </row>
    <row r="472" spans="2:2" x14ac:dyDescent="0.25">
      <c r="B472" s="7"/>
    </row>
    <row r="473" spans="2:2" x14ac:dyDescent="0.25">
      <c r="B473" s="7"/>
    </row>
    <row r="474" spans="2:2" x14ac:dyDescent="0.25">
      <c r="B474" s="7"/>
    </row>
    <row r="475" spans="2:2" x14ac:dyDescent="0.25">
      <c r="B475" s="7"/>
    </row>
    <row r="476" spans="2:2" x14ac:dyDescent="0.25">
      <c r="B476" s="7"/>
    </row>
    <row r="477" spans="2:2" x14ac:dyDescent="0.25">
      <c r="B477" s="7"/>
    </row>
    <row r="478" spans="2:2" x14ac:dyDescent="0.25">
      <c r="B478" s="7"/>
    </row>
    <row r="479" spans="2:2" x14ac:dyDescent="0.25">
      <c r="B479" s="7"/>
    </row>
    <row r="480" spans="2:2" x14ac:dyDescent="0.25">
      <c r="B480" s="7"/>
    </row>
    <row r="481" spans="2:2" x14ac:dyDescent="0.25">
      <c r="B481" s="7"/>
    </row>
    <row r="482" spans="2:2" x14ac:dyDescent="0.25">
      <c r="B482" s="7"/>
    </row>
    <row r="483" spans="2:2" x14ac:dyDescent="0.25">
      <c r="B483" s="7"/>
    </row>
    <row r="484" spans="2:2" x14ac:dyDescent="0.25">
      <c r="B484" s="7"/>
    </row>
    <row r="485" spans="2:2" x14ac:dyDescent="0.25">
      <c r="B485" s="7"/>
    </row>
    <row r="486" spans="2:2" x14ac:dyDescent="0.25">
      <c r="B486" s="7"/>
    </row>
    <row r="487" spans="2:2" x14ac:dyDescent="0.25">
      <c r="B487" s="7"/>
    </row>
    <row r="488" spans="2:2" x14ac:dyDescent="0.25">
      <c r="B488" s="7"/>
    </row>
    <row r="489" spans="2:2" x14ac:dyDescent="0.25">
      <c r="B489" s="7"/>
    </row>
    <row r="490" spans="2:2" x14ac:dyDescent="0.25">
      <c r="B490" s="7"/>
    </row>
    <row r="491" spans="2:2" x14ac:dyDescent="0.25">
      <c r="B491" s="7"/>
    </row>
    <row r="492" spans="2:2" x14ac:dyDescent="0.25">
      <c r="B492" s="7"/>
    </row>
    <row r="493" spans="2:2" x14ac:dyDescent="0.25">
      <c r="B493" s="7"/>
    </row>
    <row r="494" spans="2:2" x14ac:dyDescent="0.25">
      <c r="B494" s="7"/>
    </row>
    <row r="495" spans="2:2" x14ac:dyDescent="0.25">
      <c r="B495" s="7"/>
    </row>
    <row r="496" spans="2:2" x14ac:dyDescent="0.25">
      <c r="B496" s="7"/>
    </row>
    <row r="497" spans="2:2" x14ac:dyDescent="0.25">
      <c r="B497" s="7"/>
    </row>
    <row r="498" spans="2:2" x14ac:dyDescent="0.25">
      <c r="B498" s="7"/>
    </row>
    <row r="499" spans="2:2" x14ac:dyDescent="0.25">
      <c r="B499" s="7"/>
    </row>
    <row r="500" spans="2:2" x14ac:dyDescent="0.25">
      <c r="B500" s="7"/>
    </row>
    <row r="501" spans="2:2" x14ac:dyDescent="0.25">
      <c r="B501" s="7"/>
    </row>
    <row r="502" spans="2:2" x14ac:dyDescent="0.25">
      <c r="B502" s="7"/>
    </row>
    <row r="503" spans="2:2" x14ac:dyDescent="0.25">
      <c r="B503" s="7"/>
    </row>
    <row r="504" spans="2:2" x14ac:dyDescent="0.25">
      <c r="B504" s="7"/>
    </row>
    <row r="505" spans="2:2" x14ac:dyDescent="0.25">
      <c r="B505" s="7"/>
    </row>
    <row r="506" spans="2:2" x14ac:dyDescent="0.25">
      <c r="B506" s="7"/>
    </row>
    <row r="507" spans="2:2" x14ac:dyDescent="0.25">
      <c r="B507" s="7"/>
    </row>
    <row r="508" spans="2:2" x14ac:dyDescent="0.25">
      <c r="B508" s="7"/>
    </row>
    <row r="509" spans="2:2" x14ac:dyDescent="0.25">
      <c r="B509" s="7"/>
    </row>
    <row r="510" spans="2:2" x14ac:dyDescent="0.25">
      <c r="B510" s="7"/>
    </row>
    <row r="511" spans="2:2" x14ac:dyDescent="0.25">
      <c r="B511" s="7"/>
    </row>
    <row r="512" spans="2:2" x14ac:dyDescent="0.25">
      <c r="B512" s="7"/>
    </row>
    <row r="513" spans="2:2" x14ac:dyDescent="0.25">
      <c r="B513" s="7"/>
    </row>
    <row r="514" spans="2:2" x14ac:dyDescent="0.25">
      <c r="B514" s="7"/>
    </row>
    <row r="515" spans="2:2" x14ac:dyDescent="0.25">
      <c r="B515" s="7"/>
    </row>
    <row r="516" spans="2:2" x14ac:dyDescent="0.25">
      <c r="B516" s="7"/>
    </row>
    <row r="517" spans="2:2" x14ac:dyDescent="0.25">
      <c r="B517" s="7"/>
    </row>
    <row r="518" spans="2:2" x14ac:dyDescent="0.25">
      <c r="B518" s="7"/>
    </row>
    <row r="519" spans="2:2" x14ac:dyDescent="0.25">
      <c r="B519" s="7"/>
    </row>
    <row r="520" spans="2:2" x14ac:dyDescent="0.25">
      <c r="B520" s="7"/>
    </row>
    <row r="521" spans="2:2" x14ac:dyDescent="0.25">
      <c r="B521" s="7"/>
    </row>
    <row r="522" spans="2:2" x14ac:dyDescent="0.25">
      <c r="B522" s="7"/>
    </row>
    <row r="523" spans="2:2" x14ac:dyDescent="0.25">
      <c r="B523" s="7"/>
    </row>
    <row r="524" spans="2:2" x14ac:dyDescent="0.25">
      <c r="B524" s="7"/>
    </row>
    <row r="525" spans="2:2" x14ac:dyDescent="0.25">
      <c r="B525" s="7"/>
    </row>
    <row r="526" spans="2:2" x14ac:dyDescent="0.25">
      <c r="B526" s="7"/>
    </row>
    <row r="527" spans="2:2" x14ac:dyDescent="0.25">
      <c r="B527" s="7"/>
    </row>
    <row r="528" spans="2:2" x14ac:dyDescent="0.25">
      <c r="B528" s="7"/>
    </row>
    <row r="529" spans="2:2" x14ac:dyDescent="0.25">
      <c r="B529" s="7"/>
    </row>
    <row r="530" spans="2:2" x14ac:dyDescent="0.25">
      <c r="B530" s="7"/>
    </row>
    <row r="531" spans="2:2" x14ac:dyDescent="0.25">
      <c r="B531" s="7"/>
    </row>
    <row r="532" spans="2:2" x14ac:dyDescent="0.25">
      <c r="B532" s="7"/>
    </row>
    <row r="533" spans="2:2" x14ac:dyDescent="0.25">
      <c r="B533" s="7"/>
    </row>
    <row r="534" spans="2:2" x14ac:dyDescent="0.25">
      <c r="B534" s="7"/>
    </row>
    <row r="535" spans="2:2" x14ac:dyDescent="0.25">
      <c r="B535" s="7"/>
    </row>
    <row r="536" spans="2:2" x14ac:dyDescent="0.25">
      <c r="B536" s="7"/>
    </row>
    <row r="537" spans="2:2" x14ac:dyDescent="0.25">
      <c r="B537" s="7"/>
    </row>
    <row r="538" spans="2:2" x14ac:dyDescent="0.25">
      <c r="B538" s="7"/>
    </row>
    <row r="539" spans="2:2" x14ac:dyDescent="0.25">
      <c r="B539" s="7"/>
    </row>
    <row r="540" spans="2:2" x14ac:dyDescent="0.25">
      <c r="B540" s="7"/>
    </row>
    <row r="541" spans="2:2" x14ac:dyDescent="0.25">
      <c r="B541" s="7"/>
    </row>
    <row r="542" spans="2:2" x14ac:dyDescent="0.25">
      <c r="B542" s="7"/>
    </row>
    <row r="543" spans="2:2" x14ac:dyDescent="0.25">
      <c r="B543" s="7"/>
    </row>
    <row r="544" spans="2:2" x14ac:dyDescent="0.25">
      <c r="B544" s="7"/>
    </row>
    <row r="545" spans="2:2" x14ac:dyDescent="0.25">
      <c r="B545" s="7"/>
    </row>
    <row r="546" spans="2:2" x14ac:dyDescent="0.25">
      <c r="B546" s="7"/>
    </row>
    <row r="547" spans="2:2" x14ac:dyDescent="0.25">
      <c r="B547" s="7"/>
    </row>
    <row r="548" spans="2:2" x14ac:dyDescent="0.25">
      <c r="B548" s="7"/>
    </row>
    <row r="549" spans="2:2" x14ac:dyDescent="0.25">
      <c r="B549" s="7"/>
    </row>
    <row r="550" spans="2:2" x14ac:dyDescent="0.25">
      <c r="B550" s="7"/>
    </row>
    <row r="551" spans="2:2" x14ac:dyDescent="0.25">
      <c r="B551" s="7"/>
    </row>
    <row r="552" spans="2:2" x14ac:dyDescent="0.25">
      <c r="B552" s="7"/>
    </row>
    <row r="553" spans="2:2" x14ac:dyDescent="0.25">
      <c r="B553" s="7"/>
    </row>
    <row r="554" spans="2:2" x14ac:dyDescent="0.25">
      <c r="B554" s="7"/>
    </row>
    <row r="555" spans="2:2" x14ac:dyDescent="0.25">
      <c r="B555" s="7"/>
    </row>
    <row r="556" spans="2:2" x14ac:dyDescent="0.25">
      <c r="B556" s="7"/>
    </row>
    <row r="557" spans="2:2" x14ac:dyDescent="0.25">
      <c r="B557" s="7"/>
    </row>
    <row r="558" spans="2:2" x14ac:dyDescent="0.25">
      <c r="B558" s="7"/>
    </row>
    <row r="559" spans="2:2" x14ac:dyDescent="0.25">
      <c r="B559" s="7"/>
    </row>
    <row r="560" spans="2:2" x14ac:dyDescent="0.25">
      <c r="B560" s="7"/>
    </row>
    <row r="561" spans="2:2" x14ac:dyDescent="0.25">
      <c r="B561" s="7"/>
    </row>
    <row r="562" spans="2:2" x14ac:dyDescent="0.25">
      <c r="B562" s="7"/>
    </row>
    <row r="563" spans="2:2" x14ac:dyDescent="0.25">
      <c r="B563" s="7"/>
    </row>
    <row r="564" spans="2:2" x14ac:dyDescent="0.25">
      <c r="B564" s="7"/>
    </row>
    <row r="565" spans="2:2" x14ac:dyDescent="0.25">
      <c r="B565" s="7"/>
    </row>
    <row r="566" spans="2:2" x14ac:dyDescent="0.25">
      <c r="B566" s="7"/>
    </row>
    <row r="567" spans="2:2" x14ac:dyDescent="0.25">
      <c r="B567" s="7"/>
    </row>
    <row r="568" spans="2:2" x14ac:dyDescent="0.25">
      <c r="B568" s="7"/>
    </row>
    <row r="569" spans="2:2" x14ac:dyDescent="0.25">
      <c r="B569" s="7"/>
    </row>
    <row r="570" spans="2:2" x14ac:dyDescent="0.25">
      <c r="B570" s="7"/>
    </row>
    <row r="571" spans="2:2" x14ac:dyDescent="0.25">
      <c r="B571" s="7"/>
    </row>
    <row r="572" spans="2:2" x14ac:dyDescent="0.25">
      <c r="B572" s="7"/>
    </row>
    <row r="573" spans="2:2" x14ac:dyDescent="0.25">
      <c r="B573" s="7"/>
    </row>
    <row r="574" spans="2:2" x14ac:dyDescent="0.25">
      <c r="B574" s="7"/>
    </row>
    <row r="575" spans="2:2" x14ac:dyDescent="0.25">
      <c r="B575" s="7"/>
    </row>
    <row r="576" spans="2:2" x14ac:dyDescent="0.25">
      <c r="B576" s="7"/>
    </row>
    <row r="577" spans="2:2" x14ac:dyDescent="0.25">
      <c r="B577" s="7"/>
    </row>
    <row r="578" spans="2:2" x14ac:dyDescent="0.25">
      <c r="B578" s="7"/>
    </row>
    <row r="579" spans="2:2" x14ac:dyDescent="0.25">
      <c r="B579" s="7"/>
    </row>
    <row r="580" spans="2:2" x14ac:dyDescent="0.25">
      <c r="B580" s="7"/>
    </row>
    <row r="581" spans="2:2" x14ac:dyDescent="0.25">
      <c r="B581" s="7"/>
    </row>
    <row r="582" spans="2:2" x14ac:dyDescent="0.25">
      <c r="B582" s="7"/>
    </row>
    <row r="583" spans="2:2" x14ac:dyDescent="0.25">
      <c r="B583" s="7"/>
    </row>
    <row r="584" spans="2:2" x14ac:dyDescent="0.25">
      <c r="B584" s="7"/>
    </row>
    <row r="585" spans="2:2" x14ac:dyDescent="0.25">
      <c r="B585" s="7"/>
    </row>
    <row r="586" spans="2:2" x14ac:dyDescent="0.25">
      <c r="B586" s="7"/>
    </row>
    <row r="587" spans="2:2" x14ac:dyDescent="0.25">
      <c r="B587" s="7"/>
    </row>
    <row r="588" spans="2:2" x14ac:dyDescent="0.25">
      <c r="B588" s="7"/>
    </row>
    <row r="589" spans="2:2" x14ac:dyDescent="0.25">
      <c r="B589" s="7"/>
    </row>
    <row r="590" spans="2:2" x14ac:dyDescent="0.25">
      <c r="B590" s="7"/>
    </row>
    <row r="591" spans="2:2" x14ac:dyDescent="0.25">
      <c r="B591" s="7"/>
    </row>
    <row r="592" spans="2:2" x14ac:dyDescent="0.25">
      <c r="B592" s="7"/>
    </row>
    <row r="593" spans="2:2" x14ac:dyDescent="0.25">
      <c r="B593" s="7"/>
    </row>
    <row r="594" spans="2:2" x14ac:dyDescent="0.25">
      <c r="B594" s="7"/>
    </row>
    <row r="595" spans="2:2" x14ac:dyDescent="0.25">
      <c r="B595" s="7"/>
    </row>
    <row r="596" spans="2:2" x14ac:dyDescent="0.25">
      <c r="B596" s="7"/>
    </row>
    <row r="597" spans="2:2" x14ac:dyDescent="0.25">
      <c r="B597" s="7"/>
    </row>
    <row r="598" spans="2:2" x14ac:dyDescent="0.25">
      <c r="B598" s="7"/>
    </row>
    <row r="599" spans="2:2" x14ac:dyDescent="0.25">
      <c r="B599" s="7"/>
    </row>
    <row r="600" spans="2:2" x14ac:dyDescent="0.25">
      <c r="B600" s="7"/>
    </row>
    <row r="601" spans="2:2" x14ac:dyDescent="0.25">
      <c r="B601" s="7"/>
    </row>
    <row r="602" spans="2:2" x14ac:dyDescent="0.25">
      <c r="B602" s="7"/>
    </row>
    <row r="603" spans="2:2" x14ac:dyDescent="0.25">
      <c r="B603" s="7"/>
    </row>
    <row r="604" spans="2:2" x14ac:dyDescent="0.25">
      <c r="B604" s="7"/>
    </row>
    <row r="605" spans="2:2" x14ac:dyDescent="0.25">
      <c r="B605" s="7"/>
    </row>
    <row r="606" spans="2:2" x14ac:dyDescent="0.25">
      <c r="B606" s="7"/>
    </row>
    <row r="607" spans="2:2" x14ac:dyDescent="0.25">
      <c r="B607" s="7"/>
    </row>
    <row r="608" spans="2:2" x14ac:dyDescent="0.25">
      <c r="B608" s="7"/>
    </row>
    <row r="609" spans="2:2" x14ac:dyDescent="0.25">
      <c r="B609" s="7"/>
    </row>
    <row r="610" spans="2:2" x14ac:dyDescent="0.25">
      <c r="B610" s="7"/>
    </row>
    <row r="611" spans="2:2" x14ac:dyDescent="0.25">
      <c r="B611" s="7"/>
    </row>
    <row r="612" spans="2:2" x14ac:dyDescent="0.25">
      <c r="B612" s="7"/>
    </row>
    <row r="613" spans="2:2" x14ac:dyDescent="0.25">
      <c r="B613" s="7"/>
    </row>
    <row r="614" spans="2:2" x14ac:dyDescent="0.25">
      <c r="B614" s="7"/>
    </row>
    <row r="615" spans="2:2" x14ac:dyDescent="0.25">
      <c r="B615" s="7"/>
    </row>
    <row r="616" spans="2:2" x14ac:dyDescent="0.25">
      <c r="B616" s="7"/>
    </row>
    <row r="617" spans="2:2" x14ac:dyDescent="0.25">
      <c r="B617" s="7"/>
    </row>
    <row r="618" spans="2:2" x14ac:dyDescent="0.25">
      <c r="B618" s="7"/>
    </row>
    <row r="619" spans="2:2" x14ac:dyDescent="0.25">
      <c r="B619" s="7"/>
    </row>
    <row r="620" spans="2:2" x14ac:dyDescent="0.25">
      <c r="B620" s="7"/>
    </row>
    <row r="621" spans="2:2" x14ac:dyDescent="0.25">
      <c r="B621" s="7"/>
    </row>
    <row r="622" spans="2:2" x14ac:dyDescent="0.25">
      <c r="B622" s="7"/>
    </row>
    <row r="623" spans="2:2" x14ac:dyDescent="0.25">
      <c r="B623" s="7"/>
    </row>
    <row r="624" spans="2:2" x14ac:dyDescent="0.25">
      <c r="B624" s="7"/>
    </row>
    <row r="625" spans="2:2" x14ac:dyDescent="0.25">
      <c r="B625" s="7"/>
    </row>
    <row r="626" spans="2:2" x14ac:dyDescent="0.25">
      <c r="B626" s="7"/>
    </row>
    <row r="627" spans="2:2" x14ac:dyDescent="0.25">
      <c r="B627" s="7"/>
    </row>
    <row r="628" spans="2:2" x14ac:dyDescent="0.25">
      <c r="B628" s="7"/>
    </row>
    <row r="629" spans="2:2" x14ac:dyDescent="0.25">
      <c r="B629" s="7"/>
    </row>
    <row r="630" spans="2:2" x14ac:dyDescent="0.25">
      <c r="B630" s="7"/>
    </row>
    <row r="631" spans="2:2" x14ac:dyDescent="0.25">
      <c r="B631" s="7"/>
    </row>
    <row r="632" spans="2:2" x14ac:dyDescent="0.25">
      <c r="B632" s="7"/>
    </row>
    <row r="633" spans="2:2" x14ac:dyDescent="0.25">
      <c r="B633" s="7"/>
    </row>
    <row r="634" spans="2:2" x14ac:dyDescent="0.25">
      <c r="B634" s="7"/>
    </row>
    <row r="635" spans="2:2" x14ac:dyDescent="0.25">
      <c r="B635" s="7"/>
    </row>
    <row r="636" spans="2:2" x14ac:dyDescent="0.25">
      <c r="B636" s="7"/>
    </row>
    <row r="637" spans="2:2" x14ac:dyDescent="0.25">
      <c r="B637" s="7"/>
    </row>
    <row r="638" spans="2:2" x14ac:dyDescent="0.25">
      <c r="B638" s="7"/>
    </row>
    <row r="639" spans="2:2" x14ac:dyDescent="0.25">
      <c r="B639" s="7"/>
    </row>
    <row r="640" spans="2:2" x14ac:dyDescent="0.25">
      <c r="B640" s="7"/>
    </row>
    <row r="641" spans="2:2" x14ac:dyDescent="0.25">
      <c r="B641" s="7"/>
    </row>
    <row r="642" spans="2:2" x14ac:dyDescent="0.25">
      <c r="B642" s="7"/>
    </row>
    <row r="643" spans="2:2" x14ac:dyDescent="0.25">
      <c r="B643" s="7"/>
    </row>
    <row r="644" spans="2:2" x14ac:dyDescent="0.25">
      <c r="B644" s="7"/>
    </row>
    <row r="645" spans="2:2" x14ac:dyDescent="0.25">
      <c r="B645" s="7"/>
    </row>
    <row r="646" spans="2:2" x14ac:dyDescent="0.25">
      <c r="B646" s="7"/>
    </row>
    <row r="647" spans="2:2" x14ac:dyDescent="0.25">
      <c r="B647" s="7"/>
    </row>
    <row r="648" spans="2:2" x14ac:dyDescent="0.25">
      <c r="B648" s="7"/>
    </row>
    <row r="649" spans="2:2" x14ac:dyDescent="0.25">
      <c r="B649" s="7"/>
    </row>
    <row r="650" spans="2:2" x14ac:dyDescent="0.25">
      <c r="B650" s="7"/>
    </row>
    <row r="651" spans="2:2" x14ac:dyDescent="0.25">
      <c r="B651" s="7"/>
    </row>
    <row r="652" spans="2:2" x14ac:dyDescent="0.25">
      <c r="B652" s="7"/>
    </row>
    <row r="653" spans="2:2" x14ac:dyDescent="0.25">
      <c r="B653" s="7"/>
    </row>
    <row r="654" spans="2:2" x14ac:dyDescent="0.25">
      <c r="B654" s="7"/>
    </row>
    <row r="655" spans="2:2" x14ac:dyDescent="0.25">
      <c r="B655" s="7"/>
    </row>
    <row r="656" spans="2:2" x14ac:dyDescent="0.25">
      <c r="B656" s="7"/>
    </row>
    <row r="657" spans="2:2" x14ac:dyDescent="0.25">
      <c r="B657" s="7"/>
    </row>
    <row r="658" spans="2:2" x14ac:dyDescent="0.25">
      <c r="B658" s="7"/>
    </row>
    <row r="659" spans="2:2" x14ac:dyDescent="0.25">
      <c r="B659" s="7"/>
    </row>
    <row r="660" spans="2:2" x14ac:dyDescent="0.25">
      <c r="B660" s="7"/>
    </row>
    <row r="661" spans="2:2" x14ac:dyDescent="0.25">
      <c r="B661" s="7"/>
    </row>
    <row r="662" spans="2:2" x14ac:dyDescent="0.25">
      <c r="B662" s="7"/>
    </row>
  </sheetData>
  <phoneticPr fontId="0" type="noConversion"/>
  <pageMargins left="0.31496062992125984" right="0.23622047244094491" top="0.47244094488188981" bottom="0.51181102362204722" header="0.23622047244094491" footer="0.19685039370078741"/>
  <pageSetup paperSize="9" scale="7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10-Jahres-Übersicht Konzern</vt:lpstr>
      <vt:lpstr>'10-Jahres-Übersicht Konzern'!Druckbereich</vt:lpstr>
      <vt:lpstr>'10-Jahres-Übersicht Konzern'!Drucktitel</vt:lpstr>
    </vt:vector>
  </TitlesOfParts>
  <Company>FRoSTA AG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LuehrsWo</dc:creator>
  <cp:lastModifiedBy>Renken, Birgit</cp:lastModifiedBy>
  <cp:lastPrinted>2017-04-05T15:03:40Z</cp:lastPrinted>
  <dcterms:created xsi:type="dcterms:W3CDTF">2002-03-14T13:31:27Z</dcterms:created>
  <dcterms:modified xsi:type="dcterms:W3CDTF">2017-04-05T15:04:01Z</dcterms:modified>
</cp:coreProperties>
</file>